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0736" windowHeight="11760"/>
  </bookViews>
  <sheets>
    <sheet name="МО" sheetId="4" r:id="rId1"/>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M83" i="4" l="1"/>
  <c r="DH83" i="4"/>
  <c r="DC83" i="4"/>
  <c r="CX83" i="4"/>
  <c r="CS83" i="4"/>
  <c r="CN83" i="4"/>
  <c r="CI83" i="4"/>
  <c r="CD83" i="4"/>
  <c r="BY83" i="4"/>
  <c r="BT83" i="4"/>
  <c r="BK83" i="4"/>
  <c r="BJ83" i="4"/>
  <c r="BE83" i="4"/>
  <c r="AZ83" i="4"/>
  <c r="AU83" i="4"/>
  <c r="AP83" i="4"/>
  <c r="AG83" i="4"/>
  <c r="AF83" i="4"/>
  <c r="DM82" i="4"/>
  <c r="DH82" i="4"/>
  <c r="DC82" i="4"/>
  <c r="CX82" i="4"/>
  <c r="CS82" i="4"/>
  <c r="CN82" i="4"/>
  <c r="CI82" i="4"/>
  <c r="CD82" i="4"/>
  <c r="BY82" i="4"/>
  <c r="BT82" i="4"/>
  <c r="BK82" i="4"/>
  <c r="BJ82" i="4"/>
  <c r="BE82" i="4"/>
  <c r="AZ82" i="4"/>
  <c r="AU82" i="4"/>
  <c r="AP82" i="4"/>
  <c r="AG82" i="4"/>
  <c r="AF82" i="4"/>
  <c r="DM81" i="4"/>
  <c r="DH81" i="4"/>
  <c r="DC81" i="4"/>
  <c r="CX81" i="4"/>
  <c r="CS81" i="4"/>
  <c r="CN81" i="4"/>
  <c r="CI81" i="4"/>
  <c r="CD81" i="4"/>
  <c r="BY81" i="4"/>
  <c r="BT81" i="4"/>
  <c r="BK81" i="4"/>
  <c r="BJ81" i="4"/>
  <c r="BE81" i="4"/>
  <c r="AZ81" i="4"/>
  <c r="AU81" i="4"/>
  <c r="AP81" i="4"/>
  <c r="AG81" i="4"/>
  <c r="AF81" i="4"/>
  <c r="DM80" i="4"/>
  <c r="DH80" i="4"/>
  <c r="DC80" i="4"/>
  <c r="CX80" i="4"/>
  <c r="CS80" i="4"/>
  <c r="CN80" i="4"/>
  <c r="CI80" i="4"/>
  <c r="CD80" i="4"/>
  <c r="BY80" i="4"/>
  <c r="BT80" i="4"/>
  <c r="BK80" i="4"/>
  <c r="BJ80" i="4"/>
  <c r="BE80" i="4"/>
  <c r="AZ80" i="4"/>
  <c r="AU80" i="4"/>
  <c r="AP80" i="4"/>
  <c r="AG80" i="4"/>
  <c r="AF80" i="4"/>
  <c r="DM79" i="4"/>
  <c r="DH79" i="4"/>
  <c r="DC79" i="4"/>
  <c r="CX79" i="4"/>
  <c r="CS79" i="4"/>
  <c r="CN79" i="4"/>
  <c r="CI79" i="4"/>
  <c r="CD79" i="4"/>
  <c r="BY79" i="4"/>
  <c r="BT79" i="4"/>
  <c r="BK79" i="4"/>
  <c r="BJ79" i="4"/>
  <c r="BE79" i="4"/>
  <c r="AZ79" i="4"/>
  <c r="AU79" i="4"/>
  <c r="AP79" i="4"/>
  <c r="AG79" i="4"/>
  <c r="AF79" i="4"/>
  <c r="DM78" i="4"/>
  <c r="DH78" i="4"/>
  <c r="DC78" i="4"/>
  <c r="CX78" i="4"/>
  <c r="CS78" i="4"/>
  <c r="CN78" i="4"/>
  <c r="CI78" i="4"/>
  <c r="CD78" i="4"/>
  <c r="BY78" i="4"/>
  <c r="BT78" i="4"/>
  <c r="BK78" i="4"/>
  <c r="BJ78" i="4"/>
  <c r="BE78" i="4"/>
  <c r="AZ78" i="4"/>
  <c r="AU78" i="4"/>
  <c r="AP78" i="4"/>
  <c r="AG78" i="4"/>
  <c r="AF78" i="4"/>
  <c r="DQ77" i="4"/>
  <c r="DP77" i="4"/>
  <c r="DM77" i="4" s="1"/>
  <c r="DO77" i="4"/>
  <c r="DN77" i="4"/>
  <c r="DL77" i="4"/>
  <c r="DK77" i="4"/>
  <c r="DJ77" i="4"/>
  <c r="DI77" i="4"/>
  <c r="DH77" i="4"/>
  <c r="DG77" i="4"/>
  <c r="DF77" i="4"/>
  <c r="DE77" i="4"/>
  <c r="DD77" i="4"/>
  <c r="DC77" i="4" s="1"/>
  <c r="DB77" i="4"/>
  <c r="DA77" i="4"/>
  <c r="CZ77" i="4"/>
  <c r="CY77" i="4"/>
  <c r="CX77" i="4" s="1"/>
  <c r="CW77" i="4"/>
  <c r="CV77" i="4"/>
  <c r="CS77" i="4" s="1"/>
  <c r="CU77" i="4"/>
  <c r="CT77" i="4"/>
  <c r="CR77" i="4"/>
  <c r="CQ77" i="4"/>
  <c r="CP77" i="4"/>
  <c r="CO77" i="4"/>
  <c r="CN77" i="4"/>
  <c r="CM77" i="4"/>
  <c r="CL77" i="4"/>
  <c r="CK77" i="4"/>
  <c r="CJ77" i="4"/>
  <c r="CI77" i="4" s="1"/>
  <c r="CH77" i="4"/>
  <c r="CG77" i="4"/>
  <c r="CF77" i="4"/>
  <c r="CE77" i="4"/>
  <c r="CD77" i="4" s="1"/>
  <c r="CC77" i="4"/>
  <c r="CB77" i="4"/>
  <c r="BY77" i="4" s="1"/>
  <c r="CA77" i="4"/>
  <c r="BZ77" i="4"/>
  <c r="BX77" i="4"/>
  <c r="BW77" i="4"/>
  <c r="BV77" i="4"/>
  <c r="BU77" i="4"/>
  <c r="BT77" i="4"/>
  <c r="BS77" i="4"/>
  <c r="BR77" i="4"/>
  <c r="BQ77" i="4"/>
  <c r="BP77" i="4"/>
  <c r="BO77" i="4"/>
  <c r="BN77" i="4"/>
  <c r="BM77" i="4"/>
  <c r="BK77" i="4" s="1"/>
  <c r="BL77" i="4"/>
  <c r="BJ77" i="4" s="1"/>
  <c r="BI77" i="4"/>
  <c r="BH77" i="4"/>
  <c r="BE77" i="4" s="1"/>
  <c r="BG77" i="4"/>
  <c r="BF77" i="4"/>
  <c r="BD77" i="4"/>
  <c r="BC77" i="4"/>
  <c r="BB77" i="4"/>
  <c r="BA77" i="4"/>
  <c r="AZ77" i="4"/>
  <c r="AY77" i="4"/>
  <c r="AX77" i="4"/>
  <c r="AW77" i="4"/>
  <c r="AV77" i="4"/>
  <c r="AU77" i="4" s="1"/>
  <c r="AT77" i="4"/>
  <c r="AS77" i="4"/>
  <c r="AR77" i="4"/>
  <c r="AP77" i="4" s="1"/>
  <c r="AQ77" i="4"/>
  <c r="AO77" i="4"/>
  <c r="AN77" i="4"/>
  <c r="AM77" i="4"/>
  <c r="AL77" i="4"/>
  <c r="AK77" i="4"/>
  <c r="AJ77" i="4"/>
  <c r="AI77" i="4"/>
  <c r="AH77" i="4"/>
  <c r="AG77" i="4"/>
  <c r="AF77" i="4"/>
  <c r="DM76" i="4"/>
  <c r="DH76" i="4"/>
  <c r="DC76" i="4"/>
  <c r="CX76" i="4"/>
  <c r="CS76" i="4"/>
  <c r="CN76" i="4"/>
  <c r="CI76" i="4"/>
  <c r="CD76" i="4"/>
  <c r="BY76" i="4"/>
  <c r="BT76" i="4"/>
  <c r="BK76" i="4"/>
  <c r="BJ76" i="4"/>
  <c r="BE76" i="4"/>
  <c r="AZ76" i="4"/>
  <c r="AU76" i="4"/>
  <c r="AP76" i="4"/>
  <c r="AG76" i="4"/>
  <c r="AF76" i="4"/>
  <c r="DM75" i="4"/>
  <c r="DH75" i="4"/>
  <c r="DC75" i="4"/>
  <c r="CX75" i="4"/>
  <c r="CS75" i="4"/>
  <c r="CN75" i="4"/>
  <c r="CI75" i="4"/>
  <c r="CD75" i="4"/>
  <c r="BY75" i="4"/>
  <c r="BT75" i="4"/>
  <c r="BK75" i="4"/>
  <c r="BJ75" i="4"/>
  <c r="BE75" i="4"/>
  <c r="AZ75" i="4"/>
  <c r="AU75" i="4"/>
  <c r="AP75" i="4"/>
  <c r="AG75" i="4"/>
  <c r="AF75" i="4"/>
  <c r="DM74" i="4"/>
  <c r="DH74" i="4"/>
  <c r="DC74" i="4"/>
  <c r="CX74" i="4"/>
  <c r="CS74" i="4"/>
  <c r="CN74" i="4"/>
  <c r="CI74" i="4"/>
  <c r="CD74" i="4"/>
  <c r="BY74" i="4"/>
  <c r="BT74" i="4"/>
  <c r="BK74" i="4"/>
  <c r="BJ74" i="4"/>
  <c r="BE74" i="4"/>
  <c r="AZ74" i="4"/>
  <c r="AU74" i="4"/>
  <c r="AP74" i="4"/>
  <c r="AG74" i="4"/>
  <c r="AF74" i="4"/>
  <c r="DM73" i="4"/>
  <c r="DH73" i="4"/>
  <c r="DC73" i="4"/>
  <c r="CX73" i="4"/>
  <c r="CS73" i="4"/>
  <c r="CN73" i="4"/>
  <c r="CI73" i="4"/>
  <c r="CD73" i="4"/>
  <c r="BY73" i="4"/>
  <c r="BT73" i="4"/>
  <c r="BK73" i="4"/>
  <c r="BJ73" i="4"/>
  <c r="BE73" i="4"/>
  <c r="BD73" i="4"/>
  <c r="BD66" i="4" s="1"/>
  <c r="BD62" i="4" s="1"/>
  <c r="AU73" i="4"/>
  <c r="AP73" i="4"/>
  <c r="AG73" i="4"/>
  <c r="AF73" i="4"/>
  <c r="DM72" i="4"/>
  <c r="DH72" i="4"/>
  <c r="DC72" i="4"/>
  <c r="CX72" i="4"/>
  <c r="CS72" i="4"/>
  <c r="CN72" i="4"/>
  <c r="CI72" i="4"/>
  <c r="CD72" i="4"/>
  <c r="BY72" i="4"/>
  <c r="BT72" i="4"/>
  <c r="BK72" i="4"/>
  <c r="BJ72" i="4"/>
  <c r="BE72" i="4"/>
  <c r="AZ72" i="4"/>
  <c r="AU72" i="4"/>
  <c r="AP72" i="4"/>
  <c r="AG72" i="4"/>
  <c r="AF72" i="4"/>
  <c r="DM71" i="4"/>
  <c r="DH71" i="4"/>
  <c r="DC71" i="4"/>
  <c r="CX71" i="4"/>
  <c r="CS71" i="4"/>
  <c r="CN71" i="4"/>
  <c r="CI71" i="4"/>
  <c r="CD71" i="4"/>
  <c r="BY71" i="4"/>
  <c r="BT71" i="4"/>
  <c r="BK71" i="4"/>
  <c r="BJ71" i="4"/>
  <c r="BE71" i="4"/>
  <c r="AZ71" i="4"/>
  <c r="AU71" i="4"/>
  <c r="AP71" i="4"/>
  <c r="AG71" i="4"/>
  <c r="AF71" i="4"/>
  <c r="DM70" i="4"/>
  <c r="DH70" i="4"/>
  <c r="DC70" i="4"/>
  <c r="CX70" i="4"/>
  <c r="CS70" i="4"/>
  <c r="CN70" i="4"/>
  <c r="CI70" i="4"/>
  <c r="CD70" i="4"/>
  <c r="BY70" i="4"/>
  <c r="BT70" i="4"/>
  <c r="BK70" i="4"/>
  <c r="BJ70" i="4"/>
  <c r="BE70" i="4"/>
  <c r="AZ70" i="4"/>
  <c r="AU70" i="4"/>
  <c r="AP70" i="4"/>
  <c r="AG70" i="4"/>
  <c r="AF70" i="4"/>
  <c r="DM69" i="4"/>
  <c r="DH69" i="4"/>
  <c r="DC69" i="4"/>
  <c r="CX69" i="4"/>
  <c r="CS69" i="4"/>
  <c r="CN69" i="4"/>
  <c r="CI69" i="4"/>
  <c r="CD69" i="4"/>
  <c r="BY69" i="4"/>
  <c r="BT69" i="4"/>
  <c r="BK69" i="4"/>
  <c r="BJ69" i="4"/>
  <c r="BE69" i="4"/>
  <c r="AZ69" i="4"/>
  <c r="AU69" i="4"/>
  <c r="AP69" i="4"/>
  <c r="AG69" i="4"/>
  <c r="AF69" i="4"/>
  <c r="DM68" i="4"/>
  <c r="DH68" i="4"/>
  <c r="DC68" i="4"/>
  <c r="CX68" i="4"/>
  <c r="CS68" i="4"/>
  <c r="CN68" i="4"/>
  <c r="CI68" i="4"/>
  <c r="CD68" i="4"/>
  <c r="BY68" i="4"/>
  <c r="BT68" i="4"/>
  <c r="BK68" i="4"/>
  <c r="BJ68" i="4"/>
  <c r="BE68" i="4"/>
  <c r="AZ68" i="4"/>
  <c r="AU68" i="4"/>
  <c r="AP68" i="4"/>
  <c r="AG68" i="4"/>
  <c r="AF68" i="4"/>
  <c r="DM67" i="4"/>
  <c r="DH67" i="4"/>
  <c r="DC67" i="4"/>
  <c r="CX67" i="4"/>
  <c r="CS67" i="4"/>
  <c r="CN67" i="4"/>
  <c r="CI67" i="4"/>
  <c r="CD67" i="4"/>
  <c r="BY67" i="4"/>
  <c r="BT67" i="4"/>
  <c r="BK67" i="4"/>
  <c r="BJ67" i="4"/>
  <c r="BE67" i="4"/>
  <c r="AZ67" i="4"/>
  <c r="AU67" i="4"/>
  <c r="AP67" i="4"/>
  <c r="AG67" i="4"/>
  <c r="AF67" i="4"/>
  <c r="DQ66" i="4"/>
  <c r="DP66" i="4"/>
  <c r="DO66" i="4"/>
  <c r="DM66" i="4" s="1"/>
  <c r="DN66" i="4"/>
  <c r="DL66" i="4"/>
  <c r="DK66" i="4"/>
  <c r="DH66" i="4" s="1"/>
  <c r="DJ66" i="4"/>
  <c r="DI66" i="4"/>
  <c r="DG66" i="4"/>
  <c r="DF66" i="4"/>
  <c r="DE66" i="4"/>
  <c r="DD66" i="4"/>
  <c r="DC66" i="4"/>
  <c r="DB66" i="4"/>
  <c r="DA66" i="4"/>
  <c r="CZ66" i="4"/>
  <c r="CY66" i="4"/>
  <c r="CX66" i="4" s="1"/>
  <c r="CW66" i="4"/>
  <c r="CV66" i="4"/>
  <c r="CU66" i="4"/>
  <c r="CS66" i="4" s="1"/>
  <c r="CT66" i="4"/>
  <c r="CR66" i="4"/>
  <c r="CQ66" i="4"/>
  <c r="CN66" i="4" s="1"/>
  <c r="CP66" i="4"/>
  <c r="CO66" i="4"/>
  <c r="CM66" i="4"/>
  <c r="CL66" i="4"/>
  <c r="CK66" i="4"/>
  <c r="CJ66" i="4"/>
  <c r="CI66" i="4"/>
  <c r="CH66" i="4"/>
  <c r="CG66" i="4"/>
  <c r="CF66" i="4"/>
  <c r="CE66" i="4"/>
  <c r="CD66" i="4" s="1"/>
  <c r="CC66" i="4"/>
  <c r="CB66" i="4"/>
  <c r="CA66" i="4"/>
  <c r="BY66" i="4" s="1"/>
  <c r="BZ66" i="4"/>
  <c r="BX66" i="4"/>
  <c r="BW66" i="4"/>
  <c r="BT66" i="4" s="1"/>
  <c r="BV66" i="4"/>
  <c r="BU66" i="4"/>
  <c r="BS66" i="4"/>
  <c r="BR66" i="4"/>
  <c r="BQ66" i="4"/>
  <c r="BP66" i="4"/>
  <c r="BO66" i="4"/>
  <c r="BN66" i="4"/>
  <c r="BM66" i="4"/>
  <c r="BL66" i="4"/>
  <c r="BJ66" i="4" s="1"/>
  <c r="BK66" i="4"/>
  <c r="BI66" i="4"/>
  <c r="BH66" i="4"/>
  <c r="BG66" i="4"/>
  <c r="BE66" i="4" s="1"/>
  <c r="BF66" i="4"/>
  <c r="BC66" i="4"/>
  <c r="AZ66" i="4" s="1"/>
  <c r="BB66" i="4"/>
  <c r="BA66" i="4"/>
  <c r="AY66" i="4"/>
  <c r="AX66" i="4"/>
  <c r="AW66" i="4"/>
  <c r="AV66" i="4"/>
  <c r="AU66" i="4"/>
  <c r="AT66" i="4"/>
  <c r="AS66" i="4"/>
  <c r="AR66" i="4"/>
  <c r="AQ66" i="4"/>
  <c r="AP66" i="4" s="1"/>
  <c r="AO66" i="4"/>
  <c r="AN66" i="4"/>
  <c r="AM66" i="4"/>
  <c r="AL66" i="4"/>
  <c r="AK66" i="4"/>
  <c r="AJ66" i="4"/>
  <c r="AI66" i="4"/>
  <c r="AG66" i="4" s="1"/>
  <c r="AH66" i="4"/>
  <c r="AF66" i="4"/>
  <c r="DM65" i="4"/>
  <c r="DH65" i="4"/>
  <c r="DC65" i="4"/>
  <c r="CX65" i="4"/>
  <c r="CS65" i="4"/>
  <c r="CN65" i="4"/>
  <c r="CI65" i="4"/>
  <c r="CD65" i="4"/>
  <c r="BY65" i="4"/>
  <c r="BT65" i="4"/>
  <c r="BK65" i="4"/>
  <c r="BJ65" i="4"/>
  <c r="BE65" i="4"/>
  <c r="AZ65" i="4"/>
  <c r="AU65" i="4"/>
  <c r="AP65" i="4"/>
  <c r="AG65" i="4"/>
  <c r="AF65" i="4"/>
  <c r="DM64" i="4"/>
  <c r="DH64" i="4"/>
  <c r="DC64" i="4"/>
  <c r="CX64" i="4"/>
  <c r="CS64" i="4"/>
  <c r="CN64" i="4"/>
  <c r="CI64" i="4"/>
  <c r="CD64" i="4"/>
  <c r="BY64" i="4"/>
  <c r="BT64" i="4"/>
  <c r="BK64" i="4"/>
  <c r="BJ64" i="4"/>
  <c r="BE64" i="4"/>
  <c r="AZ64" i="4"/>
  <c r="AU64" i="4"/>
  <c r="AP64" i="4"/>
  <c r="AG64" i="4"/>
  <c r="AF64" i="4"/>
  <c r="DQ63" i="4"/>
  <c r="DQ62" i="4" s="1"/>
  <c r="DQ28" i="4" s="1"/>
  <c r="DP63" i="4"/>
  <c r="DO63" i="4"/>
  <c r="DN63" i="4"/>
  <c r="DN62" i="4" s="1"/>
  <c r="DM62" i="4" s="1"/>
  <c r="DM63" i="4"/>
  <c r="DL63" i="4"/>
  <c r="DK63" i="4"/>
  <c r="DJ63" i="4"/>
  <c r="DJ62" i="4" s="1"/>
  <c r="DI63" i="4"/>
  <c r="DH63" i="4" s="1"/>
  <c r="DG63" i="4"/>
  <c r="DF63" i="4"/>
  <c r="DF62" i="4" s="1"/>
  <c r="DF28" i="4" s="1"/>
  <c r="DE63" i="4"/>
  <c r="DE62" i="4" s="1"/>
  <c r="DC62" i="4" s="1"/>
  <c r="DD63" i="4"/>
  <c r="DC63" i="4" s="1"/>
  <c r="DB63" i="4"/>
  <c r="DB62" i="4" s="1"/>
  <c r="DA63" i="4"/>
  <c r="CX63" i="4" s="1"/>
  <c r="CZ63" i="4"/>
  <c r="CY63" i="4"/>
  <c r="CW63" i="4"/>
  <c r="CW62" i="4" s="1"/>
  <c r="CV63" i="4"/>
  <c r="CU63" i="4"/>
  <c r="CT63" i="4"/>
  <c r="CT62" i="4" s="1"/>
  <c r="CS63" i="4"/>
  <c r="CR63" i="4"/>
  <c r="CQ63" i="4"/>
  <c r="CP63" i="4"/>
  <c r="CP62" i="4" s="1"/>
  <c r="CO63" i="4"/>
  <c r="CN63" i="4" s="1"/>
  <c r="CM63" i="4"/>
  <c r="CL63" i="4"/>
  <c r="CL62" i="4" s="1"/>
  <c r="CL28" i="4" s="1"/>
  <c r="CK63" i="4"/>
  <c r="CK62" i="4" s="1"/>
  <c r="CJ63" i="4"/>
  <c r="CI63" i="4" s="1"/>
  <c r="CH63" i="4"/>
  <c r="CH62" i="4" s="1"/>
  <c r="CH28" i="4" s="1"/>
  <c r="CG63" i="4"/>
  <c r="CD63" i="4" s="1"/>
  <c r="CF63" i="4"/>
  <c r="CE63" i="4"/>
  <c r="CC63" i="4"/>
  <c r="CC62" i="4" s="1"/>
  <c r="CC28" i="4" s="1"/>
  <c r="CB63" i="4"/>
  <c r="CA63" i="4"/>
  <c r="BZ63" i="4"/>
  <c r="BZ62" i="4" s="1"/>
  <c r="BY63" i="4"/>
  <c r="BX63" i="4"/>
  <c r="BW63" i="4"/>
  <c r="BV63" i="4"/>
  <c r="BV62" i="4" s="1"/>
  <c r="BU63" i="4"/>
  <c r="BT63" i="4" s="1"/>
  <c r="BS63" i="4"/>
  <c r="BR63" i="4"/>
  <c r="BR62" i="4" s="1"/>
  <c r="BQ63" i="4"/>
  <c r="BQ62" i="4" s="1"/>
  <c r="BP63" i="4"/>
  <c r="BO63" i="4"/>
  <c r="BN63" i="4"/>
  <c r="BN62" i="4" s="1"/>
  <c r="BM63" i="4"/>
  <c r="BK63" i="4" s="1"/>
  <c r="BL63" i="4"/>
  <c r="BJ63" i="4"/>
  <c r="BI63" i="4"/>
  <c r="BI62" i="4" s="1"/>
  <c r="BH63" i="4"/>
  <c r="BG63" i="4"/>
  <c r="BF63" i="4"/>
  <c r="BF62" i="4" s="1"/>
  <c r="BE62" i="4" s="1"/>
  <c r="BE63" i="4"/>
  <c r="BD63" i="4"/>
  <c r="BC63" i="4"/>
  <c r="BB63" i="4"/>
  <c r="BB62" i="4" s="1"/>
  <c r="BB28" i="4" s="1"/>
  <c r="BA63" i="4"/>
  <c r="AZ63" i="4" s="1"/>
  <c r="AY63" i="4"/>
  <c r="AX63" i="4"/>
  <c r="AX62" i="4" s="1"/>
  <c r="AX28" i="4" s="1"/>
  <c r="AW63" i="4"/>
  <c r="AW62" i="4" s="1"/>
  <c r="AU62" i="4" s="1"/>
  <c r="AV63" i="4"/>
  <c r="AU63" i="4" s="1"/>
  <c r="AT63" i="4"/>
  <c r="AT62" i="4" s="1"/>
  <c r="AS63" i="4"/>
  <c r="AP63" i="4" s="1"/>
  <c r="AR63" i="4"/>
  <c r="AQ63" i="4"/>
  <c r="AO63" i="4"/>
  <c r="AO62" i="4" s="1"/>
  <c r="AN63" i="4"/>
  <c r="AM63" i="4"/>
  <c r="AL63" i="4"/>
  <c r="AL62" i="4" s="1"/>
  <c r="AK63" i="4"/>
  <c r="AK62" i="4" s="1"/>
  <c r="AJ63" i="4"/>
  <c r="AI63" i="4"/>
  <c r="AH63" i="4"/>
  <c r="AF63" i="4" s="1"/>
  <c r="AG63" i="4"/>
  <c r="DP62" i="4"/>
  <c r="DO62" i="4"/>
  <c r="DL62" i="4"/>
  <c r="DK62" i="4"/>
  <c r="DG62" i="4"/>
  <c r="DD62" i="4"/>
  <c r="CZ62" i="4"/>
  <c r="CY62" i="4"/>
  <c r="CV62" i="4"/>
  <c r="CU62" i="4"/>
  <c r="CR62" i="4"/>
  <c r="CQ62" i="4"/>
  <c r="CM62" i="4"/>
  <c r="CJ62" i="4"/>
  <c r="CF62" i="4"/>
  <c r="CE62" i="4"/>
  <c r="CB62" i="4"/>
  <c r="CA62" i="4"/>
  <c r="BX62" i="4"/>
  <c r="BW62" i="4"/>
  <c r="BS62" i="4"/>
  <c r="BP62" i="4"/>
  <c r="BO62" i="4"/>
  <c r="BL62" i="4"/>
  <c r="BJ62" i="4" s="1"/>
  <c r="BH62" i="4"/>
  <c r="BG62" i="4"/>
  <c r="BC62" i="4"/>
  <c r="AY62" i="4"/>
  <c r="AV62" i="4"/>
  <c r="AR62" i="4"/>
  <c r="AQ62" i="4"/>
  <c r="AN62" i="4"/>
  <c r="AM62" i="4"/>
  <c r="AJ62" i="4"/>
  <c r="AI62" i="4"/>
  <c r="AG62" i="4" s="1"/>
  <c r="DO61" i="4"/>
  <c r="DN61" i="4"/>
  <c r="DM61" i="4" s="1"/>
  <c r="DJ61" i="4"/>
  <c r="DH61" i="4"/>
  <c r="DE61" i="4"/>
  <c r="DC61" i="4" s="1"/>
  <c r="CZ61" i="4"/>
  <c r="CY61" i="4"/>
  <c r="CX61" i="4" s="1"/>
  <c r="CU61" i="4"/>
  <c r="CS61" i="4"/>
  <c r="CP61" i="4"/>
  <c r="CN61" i="4" s="1"/>
  <c r="CI61" i="4"/>
  <c r="CF61" i="4"/>
  <c r="CE61" i="4"/>
  <c r="CD61" i="4" s="1"/>
  <c r="CA61" i="4"/>
  <c r="BZ61" i="4"/>
  <c r="BY61" i="4"/>
  <c r="BV61" i="4"/>
  <c r="BT61" i="4" s="1"/>
  <c r="BO61" i="4"/>
  <c r="BK61" i="4" s="1"/>
  <c r="BN61" i="4"/>
  <c r="BN52" i="4" s="1"/>
  <c r="BN28" i="4" s="1"/>
  <c r="BE61" i="4"/>
  <c r="BB61" i="4"/>
  <c r="BB52" i="4" s="1"/>
  <c r="AZ52" i="4" s="1"/>
  <c r="BA61" i="4"/>
  <c r="AZ61" i="4" s="1"/>
  <c r="AW61" i="4"/>
  <c r="AV61" i="4"/>
  <c r="AV52" i="4" s="1"/>
  <c r="AU52" i="4" s="1"/>
  <c r="AR61" i="4"/>
  <c r="AP61" i="4"/>
  <c r="AK61" i="4"/>
  <c r="AG61" i="4" s="1"/>
  <c r="AJ61" i="4"/>
  <c r="AF61" i="4"/>
  <c r="DM60" i="4"/>
  <c r="DH60" i="4"/>
  <c r="DC60" i="4"/>
  <c r="CX60" i="4"/>
  <c r="CS60" i="4"/>
  <c r="CN60" i="4"/>
  <c r="CI60" i="4"/>
  <c r="CD60" i="4"/>
  <c r="BY60" i="4"/>
  <c r="BT60" i="4"/>
  <c r="BK60" i="4"/>
  <c r="BJ60" i="4"/>
  <c r="BE60" i="4"/>
  <c r="AZ60" i="4"/>
  <c r="AU60" i="4"/>
  <c r="AP60" i="4"/>
  <c r="AG60" i="4"/>
  <c r="AF60" i="4"/>
  <c r="DM59" i="4"/>
  <c r="DH59" i="4"/>
  <c r="DC59" i="4"/>
  <c r="CX59" i="4"/>
  <c r="CS59" i="4"/>
  <c r="CN59" i="4"/>
  <c r="CI59" i="4"/>
  <c r="CD59" i="4"/>
  <c r="BY59" i="4"/>
  <c r="BT59" i="4"/>
  <c r="BK59" i="4"/>
  <c r="BJ59" i="4"/>
  <c r="BE59" i="4"/>
  <c r="AZ59" i="4"/>
  <c r="AU59" i="4"/>
  <c r="AP59" i="4"/>
  <c r="AG59" i="4"/>
  <c r="AF59" i="4"/>
  <c r="DM58" i="4"/>
  <c r="DH58" i="4"/>
  <c r="DC58" i="4"/>
  <c r="CX58" i="4"/>
  <c r="CS58" i="4"/>
  <c r="CN58" i="4"/>
  <c r="CI58" i="4"/>
  <c r="CD58" i="4"/>
  <c r="BY58" i="4"/>
  <c r="BT58" i="4"/>
  <c r="BK58" i="4"/>
  <c r="BJ58" i="4"/>
  <c r="BE58" i="4"/>
  <c r="AZ58" i="4"/>
  <c r="AU58" i="4"/>
  <c r="AP58" i="4"/>
  <c r="AG58" i="4"/>
  <c r="AF58" i="4"/>
  <c r="DM57" i="4"/>
  <c r="DH57" i="4"/>
  <c r="DG57" i="4"/>
  <c r="DC57" i="4" s="1"/>
  <c r="CX57" i="4"/>
  <c r="CS57" i="4"/>
  <c r="CN57" i="4"/>
  <c r="CI57" i="4"/>
  <c r="CD57" i="4"/>
  <c r="BY57" i="4"/>
  <c r="BT57" i="4"/>
  <c r="BS57" i="4"/>
  <c r="BR57" i="4"/>
  <c r="BK57" i="4"/>
  <c r="BJ57" i="4"/>
  <c r="BE57" i="4"/>
  <c r="AZ57" i="4"/>
  <c r="AU57" i="4"/>
  <c r="AP57" i="4"/>
  <c r="AG57" i="4"/>
  <c r="AF57" i="4"/>
  <c r="DM56" i="4"/>
  <c r="DH56" i="4"/>
  <c r="DC56" i="4"/>
  <c r="CX56" i="4"/>
  <c r="CS56" i="4"/>
  <c r="CN56" i="4"/>
  <c r="CI56" i="4"/>
  <c r="CD56" i="4"/>
  <c r="BY56" i="4"/>
  <c r="BT56" i="4"/>
  <c r="BK56" i="4"/>
  <c r="BJ56" i="4"/>
  <c r="BE56" i="4"/>
  <c r="AZ56" i="4"/>
  <c r="AU56" i="4"/>
  <c r="AP56" i="4"/>
  <c r="AG56" i="4"/>
  <c r="AF56" i="4"/>
  <c r="DM55" i="4"/>
  <c r="DH55" i="4"/>
  <c r="DC55" i="4"/>
  <c r="CX55" i="4"/>
  <c r="CS55" i="4"/>
  <c r="CN55" i="4"/>
  <c r="CI55" i="4"/>
  <c r="CD55" i="4"/>
  <c r="BY55" i="4"/>
  <c r="BT55" i="4"/>
  <c r="BK55" i="4"/>
  <c r="BJ55" i="4"/>
  <c r="BE55" i="4"/>
  <c r="AZ55" i="4"/>
  <c r="AU55" i="4"/>
  <c r="AP55" i="4"/>
  <c r="AG55" i="4"/>
  <c r="AF55" i="4"/>
  <c r="DM54" i="4"/>
  <c r="DH54" i="4"/>
  <c r="DC54" i="4"/>
  <c r="CX54" i="4"/>
  <c r="CS54" i="4"/>
  <c r="CN54" i="4"/>
  <c r="CI54" i="4"/>
  <c r="CD54" i="4"/>
  <c r="BY54" i="4"/>
  <c r="BT54" i="4"/>
  <c r="BK54" i="4"/>
  <c r="BJ54" i="4"/>
  <c r="BE54" i="4"/>
  <c r="AZ54" i="4"/>
  <c r="AU54" i="4"/>
  <c r="AP54" i="4"/>
  <c r="AG54" i="4"/>
  <c r="AF54" i="4"/>
  <c r="DM53" i="4"/>
  <c r="DH53" i="4"/>
  <c r="DG53" i="4"/>
  <c r="DC53" i="4"/>
  <c r="CX53" i="4"/>
  <c r="CS53" i="4"/>
  <c r="CN53" i="4"/>
  <c r="CI53" i="4"/>
  <c r="CD53" i="4"/>
  <c r="BY53" i="4"/>
  <c r="BT53" i="4"/>
  <c r="BS53" i="4"/>
  <c r="BK53" i="4" s="1"/>
  <c r="BR53" i="4"/>
  <c r="BJ53" i="4"/>
  <c r="BE53" i="4"/>
  <c r="AZ53" i="4"/>
  <c r="AU53" i="4"/>
  <c r="AP53" i="4"/>
  <c r="AG53" i="4"/>
  <c r="AF53" i="4"/>
  <c r="DQ52" i="4"/>
  <c r="DP52" i="4"/>
  <c r="DO52" i="4"/>
  <c r="DN52" i="4"/>
  <c r="DM52" i="4" s="1"/>
  <c r="DL52" i="4"/>
  <c r="DK52" i="4"/>
  <c r="DH52" i="4" s="1"/>
  <c r="DJ52" i="4"/>
  <c r="DI52" i="4"/>
  <c r="DG52" i="4"/>
  <c r="DF52" i="4"/>
  <c r="DE52" i="4"/>
  <c r="DD52" i="4"/>
  <c r="DC52" i="4"/>
  <c r="DB52" i="4"/>
  <c r="DA52" i="4"/>
  <c r="CZ52" i="4"/>
  <c r="CY52" i="4"/>
  <c r="CX52" i="4" s="1"/>
  <c r="CW52" i="4"/>
  <c r="CV52" i="4"/>
  <c r="CU52" i="4"/>
  <c r="CT52" i="4"/>
  <c r="CS52" i="4" s="1"/>
  <c r="CR52" i="4"/>
  <c r="CQ52" i="4"/>
  <c r="CO52" i="4"/>
  <c r="CM52" i="4"/>
  <c r="CL52" i="4"/>
  <c r="CK52" i="4"/>
  <c r="CJ52" i="4"/>
  <c r="CI52" i="4"/>
  <c r="CH52" i="4"/>
  <c r="CG52" i="4"/>
  <c r="CF52" i="4"/>
  <c r="CE52" i="4"/>
  <c r="CD52" i="4" s="1"/>
  <c r="CC52" i="4"/>
  <c r="CB52" i="4"/>
  <c r="CA52" i="4"/>
  <c r="BZ52" i="4"/>
  <c r="BY52" i="4" s="1"/>
  <c r="BX52" i="4"/>
  <c r="BW52" i="4"/>
  <c r="BT52" i="4" s="1"/>
  <c r="BV52" i="4"/>
  <c r="BU52" i="4"/>
  <c r="BS52" i="4"/>
  <c r="BR52" i="4"/>
  <c r="BQ52" i="4"/>
  <c r="BP52" i="4"/>
  <c r="BO52" i="4"/>
  <c r="BM52" i="4"/>
  <c r="BL52" i="4"/>
  <c r="BK52" i="4"/>
  <c r="BI52" i="4"/>
  <c r="BH52" i="4"/>
  <c r="BG52" i="4"/>
  <c r="BF52" i="4"/>
  <c r="BE52" i="4" s="1"/>
  <c r="BD52" i="4"/>
  <c r="BC52" i="4"/>
  <c r="BA52" i="4"/>
  <c r="AY52" i="4"/>
  <c r="AX52" i="4"/>
  <c r="AW52" i="4"/>
  <c r="AT52" i="4"/>
  <c r="AS52" i="4"/>
  <c r="AR52" i="4"/>
  <c r="AQ52" i="4"/>
  <c r="AP52" i="4" s="1"/>
  <c r="AO52" i="4"/>
  <c r="AN52" i="4"/>
  <c r="AM52" i="4"/>
  <c r="AL52" i="4"/>
  <c r="AJ52" i="4"/>
  <c r="AI52" i="4"/>
  <c r="AH52" i="4"/>
  <c r="AF52" i="4"/>
  <c r="DM51" i="4"/>
  <c r="DH51" i="4"/>
  <c r="DC51" i="4"/>
  <c r="CX51" i="4"/>
  <c r="CS51" i="4"/>
  <c r="CN51" i="4"/>
  <c r="CI51" i="4"/>
  <c r="CD51" i="4"/>
  <c r="BY51" i="4"/>
  <c r="BT51" i="4"/>
  <c r="BK51" i="4"/>
  <c r="BJ51" i="4"/>
  <c r="BE51" i="4"/>
  <c r="AZ51" i="4"/>
  <c r="AU51" i="4"/>
  <c r="AP51" i="4"/>
  <c r="AG51" i="4"/>
  <c r="AF51" i="4"/>
  <c r="DM50" i="4"/>
  <c r="DH50" i="4"/>
  <c r="DC50" i="4"/>
  <c r="CX50" i="4"/>
  <c r="CS50" i="4"/>
  <c r="CN50" i="4"/>
  <c r="CI50" i="4"/>
  <c r="CD50" i="4"/>
  <c r="BY50" i="4"/>
  <c r="BT50" i="4"/>
  <c r="BK50" i="4"/>
  <c r="BJ50" i="4"/>
  <c r="BE50" i="4"/>
  <c r="AZ50" i="4"/>
  <c r="AU50" i="4"/>
  <c r="AP50" i="4"/>
  <c r="AG50" i="4"/>
  <c r="AF50" i="4"/>
  <c r="DM49" i="4"/>
  <c r="DH49" i="4"/>
  <c r="DC49" i="4"/>
  <c r="CX49" i="4"/>
  <c r="CS49" i="4"/>
  <c r="CN49" i="4"/>
  <c r="CI49" i="4"/>
  <c r="CD49" i="4"/>
  <c r="BY49" i="4"/>
  <c r="BT49" i="4"/>
  <c r="BK49" i="4"/>
  <c r="BJ49" i="4"/>
  <c r="BE49" i="4"/>
  <c r="AZ49" i="4"/>
  <c r="AU49" i="4"/>
  <c r="AP49" i="4"/>
  <c r="AG49" i="4"/>
  <c r="AF49" i="4"/>
  <c r="DM48" i="4"/>
  <c r="DH48" i="4"/>
  <c r="DG48" i="4"/>
  <c r="DC48" i="4" s="1"/>
  <c r="CX48" i="4"/>
  <c r="CW48" i="4"/>
  <c r="CS48" i="4"/>
  <c r="CR48" i="4"/>
  <c r="CN48" i="4" s="1"/>
  <c r="CI48" i="4"/>
  <c r="CD48" i="4"/>
  <c r="BY48" i="4"/>
  <c r="BT48" i="4"/>
  <c r="BS48" i="4"/>
  <c r="BR48" i="4"/>
  <c r="BQ48" i="4"/>
  <c r="BP48" i="4"/>
  <c r="BK48" i="4"/>
  <c r="BJ48" i="4"/>
  <c r="BE48" i="4"/>
  <c r="AZ48" i="4"/>
  <c r="AU48" i="4"/>
  <c r="AT48" i="4"/>
  <c r="AP48" i="4" s="1"/>
  <c r="AO48" i="4"/>
  <c r="AN48" i="4"/>
  <c r="AM48" i="4"/>
  <c r="AG48" i="4" s="1"/>
  <c r="AL48" i="4"/>
  <c r="AF48" i="4"/>
  <c r="DM47" i="4"/>
  <c r="DH47" i="4"/>
  <c r="DG47" i="4"/>
  <c r="DC47" i="4"/>
  <c r="CX47" i="4"/>
  <c r="CS47" i="4"/>
  <c r="CR47" i="4"/>
  <c r="CN47" i="4"/>
  <c r="CI47" i="4"/>
  <c r="CD47" i="4"/>
  <c r="BY47" i="4"/>
  <c r="BT47" i="4"/>
  <c r="BS47" i="4"/>
  <c r="BK47" i="4" s="1"/>
  <c r="BR47" i="4"/>
  <c r="BJ47" i="4"/>
  <c r="BE47" i="4"/>
  <c r="AZ47" i="4"/>
  <c r="AU47" i="4"/>
  <c r="AP47" i="4"/>
  <c r="AO47" i="4"/>
  <c r="AN47" i="4"/>
  <c r="AM47" i="4"/>
  <c r="AL47" i="4"/>
  <c r="AF47" i="4" s="1"/>
  <c r="AG47" i="4"/>
  <c r="DM46" i="4"/>
  <c r="DH46" i="4"/>
  <c r="DC46" i="4"/>
  <c r="CX46" i="4"/>
  <c r="CS46" i="4"/>
  <c r="CN46" i="4"/>
  <c r="CI46" i="4"/>
  <c r="CD46" i="4"/>
  <c r="BY46" i="4"/>
  <c r="BT46" i="4"/>
  <c r="BK46" i="4"/>
  <c r="BJ46" i="4"/>
  <c r="BE46" i="4"/>
  <c r="AZ46" i="4"/>
  <c r="AU46" i="4"/>
  <c r="AP46" i="4"/>
  <c r="AG46" i="4"/>
  <c r="AF46" i="4"/>
  <c r="DM45" i="4"/>
  <c r="DL45" i="4"/>
  <c r="DH45" i="4" s="1"/>
  <c r="DC45" i="4"/>
  <c r="CX45" i="4"/>
  <c r="CW45" i="4"/>
  <c r="CS45" i="4" s="1"/>
  <c r="CN45" i="4"/>
  <c r="CI45" i="4"/>
  <c r="CD45" i="4"/>
  <c r="BY45" i="4"/>
  <c r="BT45" i="4"/>
  <c r="BK45" i="4"/>
  <c r="BJ45" i="4"/>
  <c r="BE45" i="4"/>
  <c r="AZ45" i="4"/>
  <c r="AU45" i="4"/>
  <c r="AP45" i="4"/>
  <c r="AG45" i="4"/>
  <c r="AF45" i="4"/>
  <c r="DM44" i="4"/>
  <c r="DL44" i="4"/>
  <c r="DH44" i="4" s="1"/>
  <c r="DC44" i="4"/>
  <c r="CX44" i="4"/>
  <c r="CW44" i="4"/>
  <c r="CS44" i="4" s="1"/>
  <c r="CN44" i="4"/>
  <c r="CI44" i="4"/>
  <c r="CD44" i="4"/>
  <c r="BY44" i="4"/>
  <c r="BT44" i="4"/>
  <c r="BK44" i="4"/>
  <c r="BJ44" i="4"/>
  <c r="BE44" i="4"/>
  <c r="AZ44" i="4"/>
  <c r="AU44" i="4"/>
  <c r="AP44" i="4"/>
  <c r="AG44" i="4"/>
  <c r="AF44" i="4"/>
  <c r="DM43" i="4"/>
  <c r="DL43" i="4"/>
  <c r="DH43" i="4"/>
  <c r="DC43" i="4"/>
  <c r="CX43" i="4"/>
  <c r="CW43" i="4"/>
  <c r="CS43" i="4"/>
  <c r="CN43" i="4"/>
  <c r="CI43" i="4"/>
  <c r="CD43" i="4"/>
  <c r="BY43" i="4"/>
  <c r="BT43" i="4"/>
  <c r="BK43" i="4"/>
  <c r="BJ43" i="4"/>
  <c r="BE43" i="4"/>
  <c r="AZ43" i="4"/>
  <c r="AU43" i="4"/>
  <c r="AP43" i="4"/>
  <c r="AG43" i="4"/>
  <c r="AF43" i="4"/>
  <c r="DM42" i="4"/>
  <c r="DL42" i="4"/>
  <c r="DH42" i="4"/>
  <c r="DC42" i="4"/>
  <c r="CX42" i="4"/>
  <c r="CW42" i="4"/>
  <c r="CS42" i="4"/>
  <c r="CN42" i="4"/>
  <c r="CI42" i="4"/>
  <c r="CD42" i="4"/>
  <c r="BY42" i="4"/>
  <c r="BT42" i="4"/>
  <c r="BK42" i="4"/>
  <c r="BJ42" i="4"/>
  <c r="BE42" i="4"/>
  <c r="AZ42" i="4"/>
  <c r="AU42" i="4"/>
  <c r="AP42" i="4"/>
  <c r="AG42" i="4"/>
  <c r="AF42" i="4"/>
  <c r="DM41" i="4"/>
  <c r="DH41" i="4"/>
  <c r="DC41" i="4"/>
  <c r="CX41" i="4"/>
  <c r="CS41" i="4"/>
  <c r="CN41" i="4"/>
  <c r="CI41" i="4"/>
  <c r="CD41" i="4"/>
  <c r="BY41" i="4"/>
  <c r="BT41" i="4"/>
  <c r="BK41" i="4"/>
  <c r="BJ41" i="4"/>
  <c r="BE41" i="4"/>
  <c r="AZ41" i="4"/>
  <c r="AU41" i="4"/>
  <c r="AP41" i="4"/>
  <c r="AG41" i="4"/>
  <c r="AF41" i="4"/>
  <c r="DQ40" i="4"/>
  <c r="DO40" i="4"/>
  <c r="DM40" i="4"/>
  <c r="DJ40" i="4"/>
  <c r="DH40" i="4"/>
  <c r="DG40" i="4"/>
  <c r="DE40" i="4"/>
  <c r="DC40" i="4" s="1"/>
  <c r="DB40" i="4"/>
  <c r="CZ40" i="4"/>
  <c r="CX40" i="4"/>
  <c r="CU40" i="4"/>
  <c r="CS40" i="4"/>
  <c r="CP40" i="4"/>
  <c r="CN40" i="4"/>
  <c r="CI40" i="4"/>
  <c r="CF40" i="4"/>
  <c r="CD40" i="4" s="1"/>
  <c r="CC40" i="4"/>
  <c r="BY40" i="4" s="1"/>
  <c r="CA40" i="4"/>
  <c r="BV40" i="4"/>
  <c r="BT40" i="4"/>
  <c r="BS40" i="4"/>
  <c r="BR40" i="4"/>
  <c r="BO40" i="4"/>
  <c r="BK40" i="4" s="1"/>
  <c r="BN40" i="4"/>
  <c r="BJ40" i="4" s="1"/>
  <c r="BE40" i="4"/>
  <c r="BB40" i="4"/>
  <c r="AZ40" i="4" s="1"/>
  <c r="AY40" i="4"/>
  <c r="AW40" i="4"/>
  <c r="AU40" i="4"/>
  <c r="AR40" i="4"/>
  <c r="AP40" i="4"/>
  <c r="AK40" i="4"/>
  <c r="AG40" i="4" s="1"/>
  <c r="AJ40" i="4"/>
  <c r="AF40" i="4" s="1"/>
  <c r="DQ39" i="4"/>
  <c r="DO39" i="4"/>
  <c r="DM39" i="4" s="1"/>
  <c r="DN39" i="4"/>
  <c r="DJ39" i="4"/>
  <c r="DI39" i="4"/>
  <c r="DH39" i="4" s="1"/>
  <c r="DG39" i="4"/>
  <c r="DC39" i="4" s="1"/>
  <c r="DB39" i="4"/>
  <c r="CZ39" i="4"/>
  <c r="CY39" i="4"/>
  <c r="CX39" i="4" s="1"/>
  <c r="CU39" i="4"/>
  <c r="CS39" i="4" s="1"/>
  <c r="CT39" i="4"/>
  <c r="CN39" i="4"/>
  <c r="CI39" i="4"/>
  <c r="CH39" i="4"/>
  <c r="CF39" i="4"/>
  <c r="CE39" i="4"/>
  <c r="CD39" i="4"/>
  <c r="CC39" i="4"/>
  <c r="CA39" i="4"/>
  <c r="BZ39" i="4"/>
  <c r="BY39" i="4"/>
  <c r="BV39" i="4"/>
  <c r="BU39" i="4"/>
  <c r="BT39" i="4" s="1"/>
  <c r="BS39" i="4"/>
  <c r="BR39" i="4"/>
  <c r="BO39" i="4"/>
  <c r="BN39" i="4"/>
  <c r="BM39" i="4"/>
  <c r="BK39" i="4" s="1"/>
  <c r="BL39" i="4"/>
  <c r="BJ39" i="4"/>
  <c r="BE39" i="4"/>
  <c r="BD39" i="4"/>
  <c r="BB39" i="4"/>
  <c r="BA39" i="4"/>
  <c r="AZ39" i="4"/>
  <c r="AY39" i="4"/>
  <c r="AW39" i="4"/>
  <c r="AV39" i="4"/>
  <c r="AU39" i="4"/>
  <c r="AR39" i="4"/>
  <c r="AQ39" i="4"/>
  <c r="AP39" i="4" s="1"/>
  <c r="AO39" i="4"/>
  <c r="AK39" i="4"/>
  <c r="AJ39" i="4"/>
  <c r="AI39" i="4"/>
  <c r="AG39" i="4" s="1"/>
  <c r="AH39" i="4"/>
  <c r="AF39" i="4" s="1"/>
  <c r="DM38" i="4"/>
  <c r="DH38" i="4"/>
  <c r="DG38" i="4"/>
  <c r="DC38" i="4"/>
  <c r="CX38" i="4"/>
  <c r="CS38" i="4"/>
  <c r="CN38" i="4"/>
  <c r="CI38" i="4"/>
  <c r="CD38" i="4"/>
  <c r="BY38" i="4"/>
  <c r="BT38" i="4"/>
  <c r="BS38" i="4"/>
  <c r="BR38" i="4"/>
  <c r="BJ38" i="4" s="1"/>
  <c r="BK38" i="4"/>
  <c r="BE38" i="4"/>
  <c r="AZ38" i="4"/>
  <c r="AU38" i="4"/>
  <c r="AP38" i="4"/>
  <c r="AG38" i="4"/>
  <c r="AF38" i="4"/>
  <c r="DM37" i="4"/>
  <c r="DH37" i="4"/>
  <c r="DC37" i="4"/>
  <c r="CX37" i="4"/>
  <c r="CS37" i="4"/>
  <c r="CN37" i="4"/>
  <c r="CI37" i="4"/>
  <c r="CD37" i="4"/>
  <c r="BY37" i="4"/>
  <c r="BT37" i="4"/>
  <c r="BK37" i="4"/>
  <c r="BJ37" i="4"/>
  <c r="BE37" i="4"/>
  <c r="AZ37" i="4"/>
  <c r="AU37" i="4"/>
  <c r="AP37" i="4"/>
  <c r="AG37" i="4"/>
  <c r="AF37" i="4"/>
  <c r="DM36" i="4"/>
  <c r="DH36" i="4"/>
  <c r="DC36" i="4"/>
  <c r="CX36" i="4"/>
  <c r="CS36" i="4"/>
  <c r="CN36" i="4"/>
  <c r="CI36" i="4"/>
  <c r="CD36" i="4"/>
  <c r="BY36" i="4"/>
  <c r="BT36" i="4"/>
  <c r="BK36" i="4"/>
  <c r="BJ36" i="4"/>
  <c r="BE36" i="4"/>
  <c r="AZ36" i="4"/>
  <c r="AU36" i="4"/>
  <c r="AP36" i="4"/>
  <c r="AG36" i="4"/>
  <c r="AF36" i="4"/>
  <c r="DM35" i="4"/>
  <c r="DH35" i="4"/>
  <c r="DC35" i="4"/>
  <c r="CX35" i="4"/>
  <c r="CS35" i="4"/>
  <c r="CN35" i="4"/>
  <c r="CI35" i="4"/>
  <c r="CD35" i="4"/>
  <c r="BY35" i="4"/>
  <c r="BT35" i="4"/>
  <c r="BK35" i="4"/>
  <c r="BJ35" i="4"/>
  <c r="BE35" i="4"/>
  <c r="AZ35" i="4"/>
  <c r="AU35" i="4"/>
  <c r="AP35" i="4"/>
  <c r="AG35" i="4"/>
  <c r="AF35" i="4"/>
  <c r="DO34" i="4"/>
  <c r="DM34" i="4" s="1"/>
  <c r="DJ34" i="4"/>
  <c r="DH34" i="4" s="1"/>
  <c r="DE34" i="4"/>
  <c r="DC34" i="4" s="1"/>
  <c r="CZ34" i="4"/>
  <c r="CX34" i="4" s="1"/>
  <c r="CU34" i="4"/>
  <c r="CS34" i="4" s="1"/>
  <c r="CP34" i="4"/>
  <c r="CN34" i="4" s="1"/>
  <c r="CI34" i="4"/>
  <c r="CF34" i="4"/>
  <c r="CD34" i="4"/>
  <c r="CA34" i="4"/>
  <c r="BY34" i="4"/>
  <c r="BV34" i="4"/>
  <c r="BT34" i="4"/>
  <c r="BK34" i="4"/>
  <c r="BJ34" i="4"/>
  <c r="BE34" i="4"/>
  <c r="BB34" i="4"/>
  <c r="AZ34" i="4" s="1"/>
  <c r="AW34" i="4"/>
  <c r="AU34" i="4" s="1"/>
  <c r="AR34" i="4"/>
  <c r="AP34" i="4" s="1"/>
  <c r="AK34" i="4"/>
  <c r="AJ34" i="4"/>
  <c r="AF34" i="4" s="1"/>
  <c r="AG34" i="4"/>
  <c r="DM33" i="4"/>
  <c r="DH33" i="4"/>
  <c r="DC33" i="4"/>
  <c r="CX33" i="4"/>
  <c r="CS33" i="4"/>
  <c r="CN33" i="4"/>
  <c r="CI33" i="4"/>
  <c r="CD33" i="4"/>
  <c r="BY33" i="4"/>
  <c r="BT33" i="4"/>
  <c r="BK33" i="4"/>
  <c r="BJ33" i="4"/>
  <c r="BE33" i="4"/>
  <c r="AZ33" i="4"/>
  <c r="AU33" i="4"/>
  <c r="AP33" i="4"/>
  <c r="AG33" i="4"/>
  <c r="AF33" i="4"/>
  <c r="DM32" i="4"/>
  <c r="DH32" i="4"/>
  <c r="DC32" i="4"/>
  <c r="CX32" i="4"/>
  <c r="CS32" i="4"/>
  <c r="CN32" i="4"/>
  <c r="CI32" i="4"/>
  <c r="CD32" i="4"/>
  <c r="BY32" i="4"/>
  <c r="BT32" i="4"/>
  <c r="BK32" i="4"/>
  <c r="BJ32" i="4"/>
  <c r="BE32" i="4"/>
  <c r="AZ32" i="4"/>
  <c r="AU32" i="4"/>
  <c r="AP32" i="4"/>
  <c r="AG32" i="4"/>
  <c r="AF32" i="4"/>
  <c r="DM31" i="4"/>
  <c r="DL31" i="4"/>
  <c r="DJ31" i="4"/>
  <c r="DH31" i="4" s="1"/>
  <c r="DC31" i="4"/>
  <c r="DB31" i="4"/>
  <c r="CZ31" i="4"/>
  <c r="CX31" i="4" s="1"/>
  <c r="CS31" i="4"/>
  <c r="CR31" i="4"/>
  <c r="CN31" i="4"/>
  <c r="CI31" i="4"/>
  <c r="CD31" i="4"/>
  <c r="BY31" i="4"/>
  <c r="BX31" i="4"/>
  <c r="BT31" i="4" s="1"/>
  <c r="BV31" i="4"/>
  <c r="BK31" i="4"/>
  <c r="BJ31" i="4"/>
  <c r="BE31" i="4"/>
  <c r="AZ31" i="4"/>
  <c r="AY31" i="4"/>
  <c r="AW31" i="4"/>
  <c r="AU31" i="4" s="1"/>
  <c r="AP31" i="4"/>
  <c r="AO31" i="4"/>
  <c r="AG31" i="4" s="1"/>
  <c r="AN31" i="4"/>
  <c r="AF31" i="4" s="1"/>
  <c r="DO30" i="4"/>
  <c r="DM30" i="4"/>
  <c r="DJ30" i="4"/>
  <c r="DH30" i="4"/>
  <c r="DG30" i="4"/>
  <c r="DE30" i="4"/>
  <c r="DE29" i="4" s="1"/>
  <c r="CZ30" i="4"/>
  <c r="CX30" i="4" s="1"/>
  <c r="CU30" i="4"/>
  <c r="CS30" i="4" s="1"/>
  <c r="CR30" i="4"/>
  <c r="CP30" i="4"/>
  <c r="CN30" i="4"/>
  <c r="CI30" i="4"/>
  <c r="CF30" i="4"/>
  <c r="CD30" i="4" s="1"/>
  <c r="CA30" i="4"/>
  <c r="BY30" i="4" s="1"/>
  <c r="BV30" i="4"/>
  <c r="BT30" i="4" s="1"/>
  <c r="BS30" i="4"/>
  <c r="BS29" i="4" s="1"/>
  <c r="BR30" i="4"/>
  <c r="BQ30" i="4"/>
  <c r="BP30" i="4"/>
  <c r="BO30" i="4"/>
  <c r="BO29" i="4" s="1"/>
  <c r="BN30" i="4"/>
  <c r="BJ30" i="4"/>
  <c r="BE30" i="4"/>
  <c r="BB30" i="4"/>
  <c r="AZ30" i="4"/>
  <c r="AW30" i="4"/>
  <c r="AU30" i="4"/>
  <c r="AR30" i="4"/>
  <c r="AP30" i="4"/>
  <c r="AO30" i="4"/>
  <c r="AN30" i="4"/>
  <c r="AM30" i="4"/>
  <c r="AL30" i="4"/>
  <c r="AK30" i="4"/>
  <c r="AG30" i="4" s="1"/>
  <c r="AJ30" i="4"/>
  <c r="AF30" i="4" s="1"/>
  <c r="DQ29" i="4"/>
  <c r="DP29" i="4"/>
  <c r="DO29" i="4"/>
  <c r="DN29" i="4"/>
  <c r="DM29" i="4" s="1"/>
  <c r="DL29" i="4"/>
  <c r="DK29" i="4"/>
  <c r="DI29" i="4"/>
  <c r="DG29" i="4"/>
  <c r="DF29" i="4"/>
  <c r="DD29" i="4"/>
  <c r="DC29" i="4" s="1"/>
  <c r="DB29" i="4"/>
  <c r="DA29" i="4"/>
  <c r="CZ29" i="4"/>
  <c r="CX29" i="4" s="1"/>
  <c r="CY29" i="4"/>
  <c r="CW29" i="4"/>
  <c r="CV29" i="4"/>
  <c r="CT29" i="4"/>
  <c r="CR29" i="4"/>
  <c r="CQ29" i="4"/>
  <c r="CP29" i="4"/>
  <c r="CO29" i="4"/>
  <c r="CN29" i="4"/>
  <c r="CM29" i="4"/>
  <c r="CL29" i="4"/>
  <c r="CK29" i="4"/>
  <c r="CJ29" i="4"/>
  <c r="CI29" i="4" s="1"/>
  <c r="CH29" i="4"/>
  <c r="CG29" i="4"/>
  <c r="CF29" i="4"/>
  <c r="CD29" i="4" s="1"/>
  <c r="CE29" i="4"/>
  <c r="CC29" i="4"/>
  <c r="CB29" i="4"/>
  <c r="BZ29" i="4"/>
  <c r="BX29" i="4"/>
  <c r="BX28" i="4" s="1"/>
  <c r="BW29" i="4"/>
  <c r="BV29" i="4"/>
  <c r="BU29" i="4"/>
  <c r="BT29" i="4"/>
  <c r="BR29" i="4"/>
  <c r="BQ29" i="4"/>
  <c r="BP29" i="4"/>
  <c r="BN29" i="4"/>
  <c r="BM29" i="4"/>
  <c r="BL29" i="4"/>
  <c r="BI29" i="4"/>
  <c r="BH29" i="4"/>
  <c r="BH28" i="4" s="1"/>
  <c r="BG29" i="4"/>
  <c r="BF29" i="4"/>
  <c r="BD29" i="4"/>
  <c r="BC29" i="4"/>
  <c r="BB29" i="4"/>
  <c r="BA29" i="4"/>
  <c r="AZ29" i="4"/>
  <c r="AY29" i="4"/>
  <c r="AX29" i="4"/>
  <c r="AW29" i="4"/>
  <c r="AV29" i="4"/>
  <c r="AU29" i="4" s="1"/>
  <c r="AT29" i="4"/>
  <c r="AS29" i="4"/>
  <c r="AR29" i="4"/>
  <c r="AP29" i="4" s="1"/>
  <c r="AQ29" i="4"/>
  <c r="AO29" i="4"/>
  <c r="AN29" i="4"/>
  <c r="AM29" i="4"/>
  <c r="AL29" i="4"/>
  <c r="AK29" i="4"/>
  <c r="AJ29" i="4"/>
  <c r="AI29" i="4"/>
  <c r="AH29" i="4"/>
  <c r="AF29" i="4" s="1"/>
  <c r="AG29" i="4"/>
  <c r="DP28" i="4"/>
  <c r="DO28" i="4"/>
  <c r="DN28" i="4"/>
  <c r="DM28" i="4" s="1"/>
  <c r="DL28" i="4"/>
  <c r="DK28" i="4"/>
  <c r="DG28" i="4"/>
  <c r="DD28" i="4"/>
  <c r="DB28" i="4"/>
  <c r="CZ28" i="4"/>
  <c r="CY28" i="4"/>
  <c r="CW28" i="4"/>
  <c r="CV28" i="4"/>
  <c r="CT28" i="4"/>
  <c r="CR28" i="4"/>
  <c r="CQ28" i="4"/>
  <c r="CM28" i="4"/>
  <c r="CK28" i="4"/>
  <c r="CF28" i="4"/>
  <c r="CE28" i="4"/>
  <c r="CB28" i="4"/>
  <c r="BZ28" i="4"/>
  <c r="BW28" i="4"/>
  <c r="BV28" i="4"/>
  <c r="BS28" i="4"/>
  <c r="BR28" i="4"/>
  <c r="BQ28" i="4"/>
  <c r="BP28" i="4"/>
  <c r="BO28" i="4"/>
  <c r="BL28" i="4"/>
  <c r="BI28" i="4"/>
  <c r="BG28" i="4"/>
  <c r="BD28" i="4"/>
  <c r="BC28" i="4"/>
  <c r="AY28" i="4"/>
  <c r="AV28" i="4"/>
  <c r="AT28" i="4"/>
  <c r="AR28" i="4"/>
  <c r="AQ28" i="4"/>
  <c r="AO28" i="4"/>
  <c r="AN28" i="4"/>
  <c r="AM28" i="4"/>
  <c r="AL28" i="4"/>
  <c r="AJ28" i="4"/>
  <c r="AI28" i="4"/>
  <c r="BJ28" i="4" l="1"/>
  <c r="BY29" i="4"/>
  <c r="AW28" i="4"/>
  <c r="AU28" i="4" s="1"/>
  <c r="BE29" i="4"/>
  <c r="BJ29" i="4"/>
  <c r="BJ52" i="4"/>
  <c r="BY62" i="4"/>
  <c r="AH28" i="4"/>
  <c r="AF28" i="4" s="1"/>
  <c r="BF28" i="4"/>
  <c r="BE28" i="4" s="1"/>
  <c r="BK29" i="4"/>
  <c r="DE28" i="4"/>
  <c r="DC28" i="4" s="1"/>
  <c r="AP62" i="4"/>
  <c r="CI62" i="4"/>
  <c r="CS62" i="4"/>
  <c r="CJ28" i="4"/>
  <c r="CI28" i="4" s="1"/>
  <c r="CS29" i="4"/>
  <c r="DJ29" i="4"/>
  <c r="BK30" i="4"/>
  <c r="AK52" i="4"/>
  <c r="AK28" i="4" s="1"/>
  <c r="AG28" i="4" s="1"/>
  <c r="BJ61" i="4"/>
  <c r="AS62" i="4"/>
  <c r="AS28" i="4" s="1"/>
  <c r="AP28" i="4" s="1"/>
  <c r="BA62" i="4"/>
  <c r="BM62" i="4"/>
  <c r="BU62" i="4"/>
  <c r="CG62" i="4"/>
  <c r="CG28" i="4" s="1"/>
  <c r="CD28" i="4" s="1"/>
  <c r="CO62" i="4"/>
  <c r="DA62" i="4"/>
  <c r="DA28" i="4" s="1"/>
  <c r="CX28" i="4" s="1"/>
  <c r="DI62" i="4"/>
  <c r="CA29" i="4"/>
  <c r="CA28" i="4" s="1"/>
  <c r="BY28" i="4" s="1"/>
  <c r="CU29" i="4"/>
  <c r="CU28" i="4" s="1"/>
  <c r="CS28" i="4" s="1"/>
  <c r="DC30" i="4"/>
  <c r="CP52" i="4"/>
  <c r="AU61" i="4"/>
  <c r="AH62" i="4"/>
  <c r="AF62" i="4" s="1"/>
  <c r="AZ73" i="4"/>
  <c r="DH29" i="4" l="1"/>
  <c r="DJ28" i="4"/>
  <c r="CX62" i="4"/>
  <c r="CN52" i="4"/>
  <c r="CP28" i="4"/>
  <c r="DH62" i="4"/>
  <c r="DI28" i="4"/>
  <c r="BT62" i="4"/>
  <c r="BU28" i="4"/>
  <c r="BT28" i="4" s="1"/>
  <c r="AG52" i="4"/>
  <c r="CD62" i="4"/>
  <c r="BK62" i="4"/>
  <c r="BM28" i="4"/>
  <c r="BK28" i="4" s="1"/>
  <c r="CN62" i="4"/>
  <c r="CO28" i="4"/>
  <c r="AZ62" i="4"/>
  <c r="BA28" i="4"/>
  <c r="AZ28" i="4" s="1"/>
  <c r="CN28" i="4" l="1"/>
  <c r="DH28" i="4"/>
</calcChain>
</file>

<file path=xl/comments1.xml><?xml version="1.0" encoding="utf-8"?>
<comments xmlns="http://schemas.openxmlformats.org/spreadsheetml/2006/main">
  <authors>
    <author>User</author>
  </authors>
  <commentList>
    <comment ref="AL30" authorId="0">
      <text>
        <r>
          <rPr>
            <b/>
            <sz val="9"/>
            <color indexed="81"/>
            <rFont val="Tahoma"/>
            <family val="2"/>
            <charset val="204"/>
          </rPr>
          <t>User:</t>
        </r>
        <r>
          <rPr>
            <sz val="9"/>
            <color indexed="81"/>
            <rFont val="Tahoma"/>
            <family val="2"/>
            <charset val="204"/>
          </rPr>
          <t xml:space="preserve">
гранты поставили
 за счет м/б</t>
        </r>
      </text>
    </comment>
    <comment ref="AQ34" authorId="0">
      <text>
        <r>
          <rPr>
            <b/>
            <sz val="9"/>
            <color indexed="81"/>
            <rFont val="Tahoma"/>
            <family val="2"/>
            <charset val="204"/>
          </rPr>
          <t>User:</t>
        </r>
        <r>
          <rPr>
            <sz val="9"/>
            <color indexed="81"/>
            <rFont val="Tahoma"/>
            <family val="2"/>
            <charset val="204"/>
          </rPr>
          <t xml:space="preserve">
мол.семьи
</t>
        </r>
      </text>
    </comment>
    <comment ref="AR34" authorId="0">
      <text>
        <r>
          <rPr>
            <b/>
            <sz val="9"/>
            <color indexed="81"/>
            <rFont val="Tahoma"/>
            <family val="2"/>
            <charset val="204"/>
          </rPr>
          <t>User:</t>
        </r>
        <r>
          <rPr>
            <sz val="9"/>
            <color indexed="81"/>
            <rFont val="Tahoma"/>
            <family val="2"/>
            <charset val="204"/>
          </rPr>
          <t xml:space="preserve">
мол.семьи + усыновл.45
</t>
        </r>
      </text>
    </comment>
    <comment ref="AL47" authorId="0">
      <text>
        <r>
          <rPr>
            <b/>
            <sz val="9"/>
            <color indexed="81"/>
            <rFont val="Tahoma"/>
            <family val="2"/>
            <charset val="204"/>
          </rPr>
          <t>User:</t>
        </r>
        <r>
          <rPr>
            <sz val="9"/>
            <color indexed="81"/>
            <rFont val="Tahoma"/>
            <family val="2"/>
            <charset val="204"/>
          </rPr>
          <t xml:space="preserve">
гранты поставили
 за счет м/б</t>
        </r>
      </text>
    </comment>
    <comment ref="AL48" authorId="0">
      <text>
        <r>
          <rPr>
            <b/>
            <sz val="9"/>
            <color indexed="81"/>
            <rFont val="Tahoma"/>
            <family val="2"/>
            <charset val="204"/>
          </rPr>
          <t>User:</t>
        </r>
        <r>
          <rPr>
            <sz val="9"/>
            <color indexed="81"/>
            <rFont val="Tahoma"/>
            <family val="2"/>
            <charset val="204"/>
          </rPr>
          <t xml:space="preserve">
гранты поставили
 за счет м/б</t>
        </r>
      </text>
    </comment>
    <comment ref="AJ69" authorId="0">
      <text>
        <r>
          <rPr>
            <b/>
            <sz val="9"/>
            <color indexed="81"/>
            <rFont val="Tahoma"/>
            <family val="2"/>
            <charset val="204"/>
          </rPr>
          <t>User:</t>
        </r>
        <r>
          <rPr>
            <sz val="9"/>
            <color indexed="81"/>
            <rFont val="Tahoma"/>
            <family val="2"/>
            <charset val="204"/>
          </rPr>
          <t xml:space="preserve">
строка складывается со строкой 2.4.2.2
(в след.году проверить)</t>
        </r>
      </text>
    </comment>
    <comment ref="AJ72" authorId="0">
      <text>
        <r>
          <rPr>
            <b/>
            <sz val="9"/>
            <color indexed="81"/>
            <rFont val="Tahoma"/>
            <family val="2"/>
            <charset val="204"/>
          </rPr>
          <t>User:</t>
        </r>
        <r>
          <rPr>
            <sz val="9"/>
            <color indexed="81"/>
            <rFont val="Tahoma"/>
            <family val="2"/>
            <charset val="204"/>
          </rPr>
          <t xml:space="preserve">
з/п вита</t>
        </r>
      </text>
    </comment>
    <comment ref="AJ79" authorId="0">
      <text>
        <r>
          <rPr>
            <b/>
            <sz val="9"/>
            <color indexed="81"/>
            <rFont val="Tahoma"/>
            <family val="2"/>
            <charset val="204"/>
          </rPr>
          <t>User:</t>
        </r>
        <r>
          <rPr>
            <sz val="9"/>
            <color indexed="81"/>
            <rFont val="Tahoma"/>
            <family val="2"/>
            <charset val="204"/>
          </rPr>
          <t xml:space="preserve">
ЗП-образов.-педагоги школ</t>
        </r>
      </text>
    </comment>
    <comment ref="AJ81" authorId="0">
      <text>
        <r>
          <rPr>
            <b/>
            <sz val="9"/>
            <color indexed="81"/>
            <rFont val="Tahoma"/>
            <family val="2"/>
            <charset val="204"/>
          </rPr>
          <t>User:</t>
        </r>
        <r>
          <rPr>
            <sz val="9"/>
            <color indexed="81"/>
            <rFont val="Tahoma"/>
            <family val="2"/>
            <charset val="204"/>
          </rPr>
          <t xml:space="preserve">
ЗП-образов.-педагоги д.садов</t>
        </r>
      </text>
    </comment>
    <comment ref="AJ82" authorId="0">
      <text>
        <r>
          <rPr>
            <b/>
            <sz val="9"/>
            <color indexed="81"/>
            <rFont val="Tahoma"/>
            <family val="2"/>
            <charset val="204"/>
          </rPr>
          <t>User:</t>
        </r>
        <r>
          <rPr>
            <sz val="9"/>
            <color indexed="81"/>
            <rFont val="Tahoma"/>
            <family val="2"/>
            <charset val="204"/>
          </rPr>
          <t xml:space="preserve">
пункт 2.4.2.97, т.к полномочия переданы</t>
        </r>
      </text>
    </comment>
  </commentList>
</comments>
</file>

<file path=xl/sharedStrings.xml><?xml version="1.0" encoding="utf-8"?>
<sst xmlns="http://schemas.openxmlformats.org/spreadsheetml/2006/main" count="823" uniqueCount="281">
  <si>
    <t>Код строки</t>
  </si>
  <si>
    <t>Методика расчета оценки</t>
  </si>
  <si>
    <t>Наименование полномочия, 
расходного обязательства</t>
  </si>
  <si>
    <t>утвержденные бюджетные назначения</t>
  </si>
  <si>
    <t>исполнено</t>
  </si>
  <si>
    <t>1</t>
  </si>
  <si>
    <t>2</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</si>
  <si>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</si>
  <si>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</si>
  <si>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</si>
  <si>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плановый период
</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</si>
  <si>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</si>
  <si>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</si>
  <si>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2.1.3. владение, пользование и распоряжение имуществом, находящимся в муниципальной собственности городского округа</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</si>
  <si>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</si>
  <si>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Плановый метод
</t>
  </si>
  <si>
    <t>3</t>
  </si>
  <si>
    <t>4</t>
  </si>
  <si>
    <t>11</t>
  </si>
  <si>
    <t xml:space="preserve">Нормативный метод
</t>
  </si>
  <si>
    <t>6</t>
  </si>
  <si>
    <t>10</t>
  </si>
  <si>
    <t>21</t>
  </si>
  <si>
    <t>18</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</si>
  <si>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</si>
  <si>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12</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</si>
  <si>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</si>
  <si>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2601</t>
  </si>
  <si>
    <t>2.4.1.1. на государственную регистрацию актов гражданского состояния</t>
  </si>
  <si>
    <t>19</t>
  </si>
  <si>
    <t>2603</t>
  </si>
  <si>
    <t>13</t>
  </si>
  <si>
    <t xml:space="preserve">Нормативный метод
</t>
  </si>
  <si>
    <t xml:space="preserve"> Итого расходных обязательств муниципальных образований</t>
  </si>
  <si>
    <t/>
  </si>
  <si>
    <t>2.7. Условно утвержденные расходы на первый и второй годы планового периода в соответствии с решением о местном бюджете городского округа</t>
  </si>
  <si>
    <t>2.1.7.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</si>
  <si>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2.1.16. участие в предупреждении и ликвидации последствий чрезвычайных ситуаций в границах городского округа</t>
  </si>
  <si>
    <t>2.1.19. обеспечение первичных мер пожарной безопасности в границах городского округа</t>
  </si>
  <si>
    <t>2.1.20. организация мероприятий по охране окружающей среды в границах городского округа</t>
  </si>
  <si>
    <t>2.1.21.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</si>
  <si>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2.1.22.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</si>
  <si>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11800</t>
  </si>
  <si>
    <t>11900</t>
  </si>
  <si>
    <t>2500</t>
  </si>
  <si>
    <t>2505</t>
  </si>
  <si>
    <t>2507</t>
  </si>
  <si>
    <t>2508</t>
  </si>
  <si>
    <t>2517</t>
  </si>
  <si>
    <t>2520</t>
  </si>
  <si>
    <t>2521</t>
  </si>
  <si>
    <t>2522</t>
  </si>
  <si>
    <t>2523</t>
  </si>
  <si>
    <t>2.1.24.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</si>
  <si>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2525</t>
  </si>
  <si>
    <t>2.1.29. 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</si>
  <si>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</si>
  <si>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2.1.30. создание условий для организации досуга и обеспечения жителей городского округа услугами организаций культуры</t>
  </si>
  <si>
    <t>2531</t>
  </si>
  <si>
    <t>2536</t>
  </si>
  <si>
    <t>2.1.35. создание условий для массового отдыха жителей городского округа и организация обустройства мест массового отдыха населения</t>
  </si>
  <si>
    <t>2.1.40. 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</si>
  <si>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2541</t>
  </si>
  <si>
    <t>2.1.41.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</si>
  <si>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2542</t>
  </si>
  <si>
    <t>2.2.8.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</si>
  <si>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</si>
  <si>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2617</t>
  </si>
  <si>
    <t>2608</t>
  </si>
  <si>
    <t>2.2.20.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</si>
  <si>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2620</t>
  </si>
  <si>
    <t>2623</t>
  </si>
  <si>
    <t>2.2.24.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</si>
  <si>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2624</t>
  </si>
  <si>
    <t>3100</t>
  </si>
  <si>
    <t>3101</t>
  </si>
  <si>
    <t>3102</t>
  </si>
  <si>
    <t>2.5.1.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</si>
  <si>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3401</t>
  </si>
  <si>
    <t>2.5.3.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</si>
  <si>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3403</t>
  </si>
  <si>
    <t>3235</t>
  </si>
  <si>
    <t>3239</t>
  </si>
  <si>
    <t>3240</t>
  </si>
  <si>
    <t>3201</t>
  </si>
  <si>
    <t>3241</t>
  </si>
  <si>
    <t>2.5.5.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</si>
  <si>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3405</t>
  </si>
  <si>
    <t>2025г.</t>
  </si>
  <si>
    <t>Приложение № 2 к Порядку представления реестров расходных обязательств субъектов Российской Федерации, сводов реестров расходных обязательств муниципальных образований, входящих в состав субъекта Российской Федерации,</t>
  </si>
  <si>
    <t>утвержденному приказом Министерства финансов Российской Федерации</t>
  </si>
  <si>
    <t xml:space="preserve"> от 31 мая 2017 г. № 82н</t>
  </si>
  <si>
    <t>на 1 июня 2023г.</t>
  </si>
  <si>
    <t>РЕЕСТР  РАСХОДНЫХ  ОБЯЗАТЕЛЬСТВ   МУНИЦИПАЛЬНОГО  ОБРАЗОВАНИЯ "СОВЕТСКИЙ ГОРОДСКОЙ ОКРУГ"</t>
  </si>
  <si>
    <t>Советский городской округ</t>
  </si>
  <si>
    <t>Единица измерения: тыс руб (с точностью до первого десятичного знака)</t>
  </si>
  <si>
    <t xml:space="preserve">  Правовое основание финансового обеспечения полномочия, расходного обязательства субъекта Российской Федерации </t>
  </si>
  <si>
    <t>Код группы полномо-чий, расход-ных обяза-тельств</t>
  </si>
  <si>
    <t>Код бюджетной классифика-ции Российской Федерации</t>
  </si>
  <si>
    <t xml:space="preserve">Объем средств на исполнение расходного обязательства муниципального образования </t>
  </si>
  <si>
    <t>Российской Федерации</t>
  </si>
  <si>
    <t xml:space="preserve">субъекта Российской Федерации </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</si>
  <si>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</si>
  <si>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</si>
  <si>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</si>
  <si>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</si>
  <si>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</si>
  <si>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</si>
  <si>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</si>
  <si>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</si>
  <si>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отчетный
2022г.</t>
  </si>
  <si>
    <t>текущий
2023г.</t>
  </si>
  <si>
    <t>очередной
2024г.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</si>
  <si>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</si>
  <si>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</si>
  <si>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</si>
  <si>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</si>
  <si>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</si>
  <si>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</si>
  <si>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</si>
  <si>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</si>
  <si>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</si>
  <si>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</si>
  <si>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</si>
  <si>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утверж-денные бюджетные назначения</t>
  </si>
  <si>
    <t>2026г.</t>
  </si>
  <si>
    <t>Всего</t>
  </si>
  <si>
    <t>в т.ч. за счет целевых средств федерального бюджета</t>
  </si>
  <si>
    <t>91=92+93+94+95</t>
  </si>
  <si>
    <t>96=97+98+99+100</t>
  </si>
  <si>
    <t>101=102+103+104+105</t>
  </si>
  <si>
    <t>106=107+108+109+110</t>
  </si>
  <si>
    <t>111=112+113+114+115</t>
  </si>
  <si>
    <t>116=117+118+119+120</t>
  </si>
  <si>
    <t xml:space="preserve"> Итого расходных обязательств муниципальных образований, без учета внутренних оборотов</t>
  </si>
  <si>
    <t xml:space="preserve">
</t>
  </si>
  <si>
    <t>2. Расходные обязательства, возникшие в результате принятия нормативных правовых актов городского округа, заключения договоров (соглашений), всего</t>
  </si>
  <si>
    <t>2501</t>
  </si>
  <si>
    <t>2504</t>
  </si>
  <si>
    <t xml:space="preserve">Федеральный Закон №131-ФЗ от 06.10.2003 "Об общих принципах организации местного самоуправления в Российской Федерации"
</t>
  </si>
  <si>
    <t xml:space="preserve"> ст.16, п.1, подп.3
</t>
  </si>
  <si>
    <t xml:space="preserve">06.10.2003-не установлен
</t>
  </si>
  <si>
    <t xml:space="preserve">01       08 </t>
  </si>
  <si>
    <t xml:space="preserve">13
01
</t>
  </si>
  <si>
    <t xml:space="preserve">Плановый метод
</t>
  </si>
  <si>
    <t xml:space="preserve"> ст.16, п.1, подп.4
</t>
  </si>
  <si>
    <t xml:space="preserve">04
05
05
</t>
  </si>
  <si>
    <t xml:space="preserve">02
02
03
</t>
  </si>
  <si>
    <t>2.1.6.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</si>
  <si>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 ст.16, п.1, подп.5
</t>
  </si>
  <si>
    <t xml:space="preserve">04
</t>
  </si>
  <si>
    <t xml:space="preserve">09
</t>
  </si>
  <si>
    <t xml:space="preserve"> ст.16, п.1, подп.6
</t>
  </si>
  <si>
    <t xml:space="preserve">05
</t>
  </si>
  <si>
    <t xml:space="preserve">01
</t>
  </si>
  <si>
    <t xml:space="preserve">Указ Президента Российской Федерации №600 от 07.05.2012 "О мерах по обеспечению граждан Российской Федерации доступным и комфортным жильем и повышению качества жилищно-коммунальных услуг"
</t>
  </si>
  <si>
    <t xml:space="preserve"> ст.1
</t>
  </si>
  <si>
    <t xml:space="preserve">07.05.2012-не установлен
</t>
  </si>
  <si>
    <t xml:space="preserve">20
</t>
  </si>
  <si>
    <t>04</t>
  </si>
  <si>
    <t xml:space="preserve"> ст.16, п.1, подп.8
</t>
  </si>
  <si>
    <t xml:space="preserve">11
</t>
  </si>
  <si>
    <t xml:space="preserve"> ст.16, п.1, подп.10
</t>
  </si>
  <si>
    <t xml:space="preserve">01
07
07
07
</t>
  </si>
  <si>
    <t xml:space="preserve">13
01
02
03
</t>
  </si>
  <si>
    <t xml:space="preserve">Плоновый метод
</t>
  </si>
  <si>
    <t xml:space="preserve"> ст.16, п.1, подп.11
</t>
  </si>
  <si>
    <t>23</t>
  </si>
  <si>
    <t xml:space="preserve">06
</t>
  </si>
  <si>
    <t xml:space="preserve"> ст.16, п.1, подп.13
</t>
  </si>
  <si>
    <t xml:space="preserve">07
</t>
  </si>
  <si>
    <t xml:space="preserve">Нормативный метод
</t>
  </si>
  <si>
    <t xml:space="preserve">02
</t>
  </si>
  <si>
    <t xml:space="preserve"> ст.16, п.13
</t>
  </si>
  <si>
    <t xml:space="preserve">07
07
</t>
  </si>
  <si>
    <t xml:space="preserve">03
07
</t>
  </si>
  <si>
    <t xml:space="preserve">Указ Президента Российской Федерации №761 от 01.06.2012 "О Национальной стратегии действий в интересах детей на 2012 - 2017 годы"
</t>
  </si>
  <si>
    <t xml:space="preserve"> п.6
</t>
  </si>
  <si>
    <t xml:space="preserve">01.06.2012-не установлен
</t>
  </si>
  <si>
    <t xml:space="preserve">15
</t>
  </si>
  <si>
    <t xml:space="preserve">07
07
</t>
  </si>
  <si>
    <t xml:space="preserve"> ст.16, п.1
</t>
  </si>
  <si>
    <t xml:space="preserve">06.10.2003-не установлено
</t>
  </si>
  <si>
    <t>7</t>
  </si>
  <si>
    <t xml:space="preserve">08
</t>
  </si>
  <si>
    <t xml:space="preserve">Указ Президента Российской Федерации №597 от 07.05.2012 "О мероприятиях по реализации государственной социальной политики"
</t>
  </si>
  <si>
    <t xml:space="preserve">в целом
</t>
  </si>
  <si>
    <t xml:space="preserve">07.05.2012-не установлено
</t>
  </si>
  <si>
    <t xml:space="preserve">18
</t>
  </si>
  <si>
    <t xml:space="preserve"> ст.16, п.1, подп.17
</t>
  </si>
  <si>
    <t xml:space="preserve">08
08
</t>
  </si>
  <si>
    <t xml:space="preserve">01
04
</t>
  </si>
  <si>
    <t xml:space="preserve"> п.1
</t>
  </si>
  <si>
    <t xml:space="preserve">08
08
</t>
  </si>
  <si>
    <t xml:space="preserve">01
04
</t>
  </si>
  <si>
    <t>2.1.33. обеспечение условий для развития на территории городского округа физической культуры, школьного спорта и массового спорта</t>
  </si>
  <si>
    <t>2534</t>
  </si>
  <si>
    <t xml:space="preserve"> ст.16, п.1, подп.19
</t>
  </si>
  <si>
    <t xml:space="preserve">11
11        11
</t>
  </si>
  <si>
    <t xml:space="preserve">01
02        05
</t>
  </si>
  <si>
    <t xml:space="preserve"> ст.16, п.1, подп.20
</t>
  </si>
  <si>
    <t xml:space="preserve"> ст.16, п.1, подп.25
</t>
  </si>
  <si>
    <t xml:space="preserve">05
05
</t>
  </si>
  <si>
    <t xml:space="preserve">03
05
</t>
  </si>
  <si>
    <t xml:space="preserve">03
</t>
  </si>
  <si>
    <t>2.1.43.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</si>
  <si>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2544</t>
  </si>
  <si>
    <t xml:space="preserve"> ст.16, п.1, подп.26
</t>
  </si>
  <si>
    <t>20</t>
  </si>
  <si>
    <t xml:space="preserve">12
</t>
  </si>
  <si>
    <t>2.1.54. организация и осуществление мероприятий по работе с детьми и молодежью в городском округе</t>
  </si>
  <si>
    <t>2555</t>
  </si>
  <si>
    <t xml:space="preserve"> ст.16, п.1, подп.34
</t>
  </si>
  <si>
    <t>2600</t>
  </si>
  <si>
    <t>2.2.1.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</si>
  <si>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 xml:space="preserve"> ст.16
</t>
  </si>
  <si>
    <t xml:space="preserve">01
01
01
</t>
  </si>
  <si>
    <t xml:space="preserve">02
03
04
</t>
  </si>
  <si>
    <t>2.2.2.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</si>
  <si>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2602</t>
  </si>
  <si>
    <t>2.2.3.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</si>
  <si>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 xml:space="preserve">13
</t>
  </si>
  <si>
    <t xml:space="preserve">Плановый  метод
</t>
  </si>
  <si>
    <t>2.2.4. обслуживание долговых обязательств в части процентов, пеней и штрафных санкций по бюджетным кредитам, полученным из региональных бюджетов</t>
  </si>
  <si>
    <t>2604</t>
  </si>
  <si>
    <t xml:space="preserve">Федеральный Закон №184-ФЗ от 06.10.1999 "Об общих принципах организации законодательных (представительных) и исполнительных органов государственной власти субъектов РФ"
</t>
  </si>
  <si>
    <t xml:space="preserve">-не установлено
</t>
  </si>
  <si>
    <t xml:space="preserve">плановый
</t>
  </si>
  <si>
    <t xml:space="preserve"> ст.17, п.1, подп.3
</t>
  </si>
  <si>
    <t xml:space="preserve"> ст.17, п.1, подп.7
</t>
  </si>
  <si>
    <t xml:space="preserve"> ст.17, п.1, подп.8.2
</t>
  </si>
  <si>
    <t>2.2.23. предоставление доплаты за выслугу лет к трудовой пенсии муниципальным служащим за счет средств местного бюджета</t>
  </si>
  <si>
    <t xml:space="preserve">Федеральный Закон №131-ФЗ от 06.10.2003 "Об общих принципах организации местного самоуправления в РФ"
</t>
  </si>
  <si>
    <t xml:space="preserve">10
</t>
  </si>
  <si>
    <t xml:space="preserve">Федеральный Закон №273-ФЗ от 29.12.2012 "Об образовании в Российской Федерации"
</t>
  </si>
  <si>
    <t xml:space="preserve">01.01.2013-не установлено
</t>
  </si>
  <si>
    <t>2.4.1. за счет субвенций, предоставленных из федерального бюджета, всего</t>
  </si>
  <si>
    <t xml:space="preserve">Федеральный Закон №143-ФЗ от 15.11.1997 "Об актах гражданского состояния"
</t>
  </si>
  <si>
    <t xml:space="preserve"> абз.4, ст.4, п.1
</t>
  </si>
  <si>
    <t xml:space="preserve">20.11.1997-не установлен
</t>
  </si>
  <si>
    <t>2.4.1.2. по составлению (изменению) списков кандидатов в присяжные заседатели</t>
  </si>
  <si>
    <t>3103</t>
  </si>
  <si>
    <t xml:space="preserve"> ст.4, п.1
</t>
  </si>
  <si>
    <t>2.4.2. за счет субвенций, предоставленных из бюджета субъекта Российской Федерации, всего</t>
  </si>
  <si>
    <t>3200</t>
  </si>
  <si>
    <t>2.4.2.1.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 (органов местного самоуправления))</t>
  </si>
  <si>
    <t xml:space="preserve">Закон Калининградской области №214 от 28.12.2007 "о наделении органов местного самоуправления муниципальных образований Калининградской области отдельными  госполномочиями по осуществлению деятельности по опеке и попечительству в отношении несовершеннолетних, соц.поддержке детей-сирот и детей, оставшихся без попечения родителей"
</t>
  </si>
  <si>
    <t xml:space="preserve">01.01.2008-не установлен
</t>
  </si>
  <si>
    <t xml:space="preserve">Нормативный метод
Нормативный метод
</t>
  </si>
  <si>
    <t>2.4.2.2.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</si>
  <si>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3202</t>
  </si>
  <si>
    <t xml:space="preserve">Закон Калининградской области №713 от 28.12.2005 "О наделении органов местного самоуправления муниципального образования Калининградской области отдельными госполномочиями Калининградской области по социальной поддержке населения"
</t>
  </si>
  <si>
    <t xml:space="preserve">01.01.2006-не установлен
</t>
  </si>
  <si>
    <t>2.4.2.15. на организацию транспортного обслуживания населения по межмуниципальным маршрутам регулярных перевозок пассажиров и багажа автомобильным транспортом и городским наземным электрическим транспортом, организация транспортного обслуживания населения внеуличным транспортом по межмуниципальным маршрутам, организация транспортного обслуживания населения морским и внутренним водным транспортом в границах субъекта Российской Федерации, в том числе на маршрутах, которые начинаются в границах данного субъекта Российской Федерации, создание условий для осуществления деятельности по перевозке пассажиров и багажа легковым такси, участие в организации транспортного обслуживания населения по межрегиональным маршрутам регулярных перевозок пассажиров и багажа автомобильным транспортом и городским наземным электрическим транспортом, организация транспортного обслуживания населения воздушным транспортом в межмуниципальном и пригородном сообщении и железнодорожным транспортом в пригородном сообщении (в части автомобильного транспорта, включая легковое такси)</t>
  </si>
  <si>
    <t>3215</t>
  </si>
  <si>
    <t xml:space="preserve"> ст.16, п.1, подп.7
</t>
  </si>
  <si>
    <t>2.4.2.35.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</si>
  <si>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 xml:space="preserve"> ст.17, п.1, подп.9
</t>
  </si>
  <si>
    <t>2.4.2.38.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</si>
  <si>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3238</t>
  </si>
  <si>
    <t xml:space="preserve">Расчетный метод
</t>
  </si>
  <si>
    <t>2.4.2.39.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а в случаях, установленных федеральными законами, об административных правонарушениях, предусмотренных Кодексом Российской Федерации об административных правонарушениях, создание и организация деятельности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 создания и организации деятельности комиссий по делам несовершеннолетних и защите их прав</t>
  </si>
  <si>
    <t xml:space="preserve">Федеральный Закон №120-ФЗ от 24.06.1999 "Об основах системы профилактики безнадзорности и правонарушений несовершеннолетних"
</t>
  </si>
  <si>
    <t xml:space="preserve"> ст.19, подст.1
</t>
  </si>
  <si>
    <t xml:space="preserve">28.06.1999-не установлен
</t>
  </si>
  <si>
    <t>14</t>
  </si>
  <si>
    <t>2.4.2.40. на организацию и осуществление деятельности по опеке и попечительству, формирование и ведение регионального государственного банка данных о детях, оставшихся без попечения родителей</t>
  </si>
  <si>
    <t>2.4.2.41. на организацию и обеспечение отдыха и оздоровления детей (за исключением организации отдыха детей в каникулярное время), в том числе осуществление мероприятий по обеспечению безопасности жизни и здоровья детей в период их пребывания в организациях отдыха детей и их оздоровления, формирование и ведение реестра организаций отдыха детей и их оздоровления, создание и организационного сопровождения деятельности межведомственной комиссии по вопросам организации отдыха и оздоровления детей, разработка и утверждение списка рекомендуемых туристских маршрутов (других маршрутов передвижения) для прохождения группами туристов с участием детей в рамках осуществления самодеятельного туризма и для прохождения организованными группами детей, содействие в реализация и защите прав и законных интересов ребенка, осуществление мероприятий по обеспечению профессиональной ориентации, профессионального обучения детей, достигших возраста 14 лет, принятие мер в целях предупреждения причинения вреда здоровью детей, их физическому, интеллектуальному, психическому, духовному и нравственному развитию, защиты прав детей, находящихся в трудной жизненной ситуации</t>
  </si>
  <si>
    <t xml:space="preserve">Федеральный Закон №184-ФЗ от 06.10.1999 "Об общих принципах организации законодательных (представительнях) и исполнительных органов государственной власти субъекта РФ"
</t>
  </si>
  <si>
    <t xml:space="preserve"> ст.26.3
</t>
  </si>
  <si>
    <t xml:space="preserve">18.10.1999-не установлен
</t>
  </si>
  <si>
    <t xml:space="preserve">Закон Калининградской области №365 от 03.12.2014 "Об организации отдыха и оздоровления детей"
</t>
  </si>
  <si>
    <t xml:space="preserve">01.01.2015-не установлен
</t>
  </si>
  <si>
    <t>2.5. 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</si>
  <si>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3400</t>
  </si>
  <si>
    <t xml:space="preserve">Федеральный Закон №273-ФЗ от 01.01.2013 "Об образовании в Российской Федерации"
</t>
  </si>
  <si>
    <t xml:space="preserve"> ст.37, подст.2.1
</t>
  </si>
  <si>
    <t xml:space="preserve">29.12.2012-не установлено
</t>
  </si>
  <si>
    <t>3600</t>
  </si>
  <si>
    <t>Начальник управления финансов и бюджета                                              Н.В. Еременко</t>
  </si>
  <si>
    <t>"07" ноября  2023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</si>
</sst>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0" x14ac:knownFonts="1">
    <font>
      <sz val="11"/>
      <name val="Calibri"/>
      <family val="2"/>
      <scheme val="minor"/>
    </font>
    <font>
      <sz val="10"/>
      <color rgb="FF000000"/>
      <name val="Arial Cyr"/>
    </font>
    <font>
      <sz val="10"/>
      <color rgb="FF000000"/>
      <name val="Times New Roman"/>
      <family val="1"/>
      <charset val="204"/>
    </font>
    <font>
      <b/>
      <sz val="10"/>
      <color rgb="FF000000"/>
      <name val="Times New Roman"/>
      <family val="1"/>
      <charset val="204"/>
    </font>
    <font>
      <b/>
      <sz val="11"/>
      <color rgb="FF000000"/>
      <name val="Times New Roman Cyr"/>
    </font>
    <font>
      <sz val="11"/>
      <color rgb="FF000000"/>
      <name val="Calibri"/>
      <family val="2"/>
      <charset val="204"/>
      <scheme val="minor"/>
    </font>
    <font>
      <b/>
      <sz val="9"/>
      <color rgb="FF000000"/>
      <name val="Times New Roman Cyr"/>
    </font>
    <font>
      <sz val="8"/>
      <color rgb="FF000000"/>
      <name val="Times New Roman Cyr"/>
    </font>
    <font>
      <sz val="9"/>
      <color rgb="FF000000"/>
      <name val="Times New Roman Cyr"/>
    </font>
    <font>
      <sz val="11"/>
      <color rgb="FF000000"/>
      <name val="Times New Roman Cyr"/>
    </font>
    <font>
      <sz val="10"/>
      <color rgb="FF000000"/>
      <name val="Times New Roman Cyr"/>
    </font>
    <font>
      <sz val="8"/>
      <color rgb="FF000000"/>
      <name val="Times New Roman"/>
      <family val="1"/>
      <charset val="204"/>
    </font>
    <font>
      <sz val="11"/>
      <color rgb="FF000000"/>
      <name val="Times New Roman"/>
      <family val="1"/>
      <charset val="204"/>
    </font>
    <font>
      <sz val="11"/>
      <color rgb="FF000000"/>
      <name val="Calibri"/>
      <family val="2"/>
      <charset val="204"/>
      <scheme val="minor"/>
    </font>
    <font>
      <sz val="10"/>
      <color rgb="FF000000"/>
      <name val="Arial"/>
      <family val="2"/>
      <charset val="204"/>
    </font>
    <font>
      <sz val="10"/>
      <color rgb="FF000000"/>
      <name val="Calibri"/>
      <family val="2"/>
      <charset val="204"/>
      <scheme val="minor"/>
    </font>
    <font>
      <sz val="11"/>
      <name val="Calibri"/>
      <family val="2"/>
      <scheme val="minor"/>
    </font>
    <font>
      <sz val="8"/>
      <name val="Calibri"/>
      <family val="2"/>
      <scheme val="minor"/>
    </font>
    <font>
      <sz val="15"/>
      <name val="Times New Roman"/>
      <family val="1"/>
      <charset val="204"/>
    </font>
    <font>
      <sz val="15"/>
      <color rgb="FF000000"/>
      <name val="Times New Roman"/>
      <family val="1"/>
      <charset val="204"/>
    </font>
    <font>
      <sz val="10"/>
      <name val="Arial Cyr"/>
    </font>
    <font>
      <sz val="8"/>
      <name val="Arial Cyr"/>
    </font>
    <font>
      <sz val="10"/>
      <name val="Times New Roman"/>
      <family val="1"/>
      <charset val="204"/>
    </font>
    <font>
      <sz val="15"/>
      <name val="Arial Cyr"/>
    </font>
    <font>
      <sz val="12"/>
      <name val="Times New Roman"/>
      <family val="1"/>
      <charset val="204"/>
    </font>
    <font>
      <sz val="14"/>
      <name val="Times New Roman"/>
      <family val="1"/>
      <charset val="204"/>
    </font>
    <font>
      <sz val="12"/>
      <color rgb="FF000000"/>
      <name val="Arial Cyr"/>
    </font>
    <font>
      <sz val="12"/>
      <color rgb="FF000000"/>
      <name val="Times New Roman"/>
      <family val="1"/>
      <charset val="204"/>
    </font>
    <font>
      <sz val="14"/>
      <color rgb="FF000000"/>
      <name val="Times New Roman"/>
      <family val="1"/>
      <charset val="204"/>
    </font>
    <font>
      <sz val="14"/>
      <name val="Times New Roman Cyr"/>
      <charset val="204"/>
    </font>
    <font>
      <b/>
      <sz val="11"/>
      <name val="Calibri"/>
      <family val="2"/>
      <scheme val="minor"/>
    </font>
    <font>
      <sz val="10"/>
      <color rgb="FFFF0000"/>
      <name val="Times New Roman"/>
      <family val="1"/>
      <charset val="204"/>
    </font>
    <font>
      <b/>
      <sz val="10"/>
      <color rgb="FFFF0000"/>
      <name val="Times New Roman"/>
      <family val="1"/>
      <charset val="204"/>
    </font>
    <font>
      <sz val="14"/>
      <color rgb="FFFF0000"/>
      <name val="Times New Roman"/>
      <family val="1"/>
      <charset val="204"/>
    </font>
    <font>
      <sz val="12"/>
      <color rgb="FFFF0000"/>
      <name val="Times New Roman"/>
      <family val="1"/>
      <charset val="204"/>
    </font>
    <font>
      <sz val="11"/>
      <color rgb="FFFF0000"/>
      <name val="Calibri"/>
      <family val="2"/>
      <scheme val="minor"/>
    </font>
    <font>
      <sz val="14"/>
      <color rgb="FF000000"/>
      <name val="Calibri"/>
      <family val="2"/>
      <charset val="204"/>
      <scheme val="minor"/>
    </font>
    <font>
      <sz val="12"/>
      <name val="Calibri"/>
      <family val="2"/>
      <scheme val="minor"/>
    </font>
    <font>
      <b/>
      <sz val="9"/>
      <color indexed="81"/>
      <name val="Tahoma"/>
      <family val="2"/>
      <charset val="204"/>
    </font>
    <font>
      <sz val="9"/>
      <color indexed="81"/>
      <name val="Tahoma"/>
      <family val="2"/>
      <charset val="204"/>
    </font>
  </fonts>
  <fills count="7">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s>
  <borders count="47">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medium">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right style="thin">
        <color indexed="64"/>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bottom/>
      <diagonal/>
    </border>
    <border>
      <left style="thin">
        <color indexed="64"/>
      </left>
      <right/>
      <top/>
      <bottom/>
      <diagonal/>
    </border>
    <border>
      <left/>
      <right/>
      <top style="thin">
        <color rgb="FF000000"/>
      </top>
      <bottom style="thin">
        <color rgb="FF000000"/>
      </bottom>
      <diagonal/>
    </border>
    <border>
      <left/>
      <right style="thin">
        <color indexed="64"/>
      </right>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bottom style="thin">
        <color rgb="FF000000"/>
      </bottom>
      <diagonal/>
    </border>
    <border>
      <left style="thin">
        <color indexed="64"/>
      </left>
      <right style="thin">
        <color indexed="64"/>
      </right>
      <top/>
      <bottom style="thin">
        <color indexed="64"/>
      </bottom>
      <diagonal/>
    </border>
  </borders>
  <cellStyleXfs count="194">
    <xf numFmtId="0" fontId="0" fillId="0" borderId="0"/>
    <xf numFmtId="0" fontId="1" fillId="0" borderId="1">
      <alignment vertical="top"/>
    </xf>
    <xf numFmtId="49" fontId="1" fillId="0" borderId="1"/>
    <xf numFmtId="0" fontId="1" fillId="0" borderId="1"/>
    <xf numFmtId="0" fontId="1" fillId="0" borderId="1">
      <alignment horizontal="left" vertical="top" wrapText="1"/>
    </xf>
    <xf numFmtId="0" fontId="1" fillId="0" borderId="1">
      <alignment wrapText="1"/>
    </xf>
    <xf numFmtId="0" fontId="1" fillId="0" borderId="1">
      <alignment horizontal="right" wrapText="1"/>
    </xf>
    <xf numFmtId="0" fontId="2" fillId="0" borderId="1">
      <alignment horizontal="center" vertical="top"/>
    </xf>
    <xf numFmtId="49" fontId="2" fillId="2" borderId="1">
      <alignment horizontal="center"/>
    </xf>
    <xf numFmtId="0" fontId="2" fillId="0" borderId="1">
      <alignment horizontal="center"/>
    </xf>
    <xf numFmtId="49" fontId="2" fillId="0" borderId="1">
      <alignment horizontal="center"/>
    </xf>
    <xf numFmtId="0" fontId="2" fillId="0" borderId="1">
      <alignment horizontal="center" wrapText="1"/>
    </xf>
    <xf numFmtId="0" fontId="2" fillId="0" borderId="1">
      <alignment wrapText="1"/>
    </xf>
    <xf numFmtId="0" fontId="2" fillId="0" borderId="1">
      <alignment horizontal="left" wrapText="1"/>
    </xf>
    <xf numFmtId="0" fontId="2" fillId="0" borderId="1"/>
    <xf numFmtId="0" fontId="3" fillId="0" borderId="1">
      <alignment horizontal="center" vertical="center"/>
    </xf>
    <xf numFmtId="0" fontId="2" fillId="0" borderId="1">
      <alignment vertical="center"/>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49" fontId="2" fillId="0" borderId="1"/>
    <xf numFmtId="49" fontId="2" fillId="2" borderId="1"/>
    <xf numFmtId="49" fontId="2" fillId="2" borderId="2">
      <alignment wrapText="1"/>
    </xf>
    <xf numFmtId="0" fontId="2" fillId="0" borderId="1">
      <alignment horizontal="left" vertical="top"/>
    </xf>
    <xf numFmtId="49" fontId="1" fillId="2" borderId="1"/>
    <xf numFmtId="0" fontId="2" fillId="0" borderId="3">
      <alignment vertical="top"/>
    </xf>
    <xf numFmtId="49" fontId="2" fillId="2" borderId="4">
      <alignment horizontal="center" vertical="center" wrapText="1"/>
    </xf>
    <xf numFmtId="49" fontId="2" fillId="0" borderId="4">
      <alignment horizontal="center" vertical="center" wrapText="1"/>
    </xf>
    <xf numFmtId="49" fontId="2" fillId="0" borderId="5">
      <alignment horizontal="center" vertical="center" wrapText="1"/>
    </xf>
    <xf numFmtId="0" fontId="2" fillId="0" borderId="6">
      <alignment vertical="top"/>
    </xf>
    <xf numFmtId="0" fontId="2" fillId="0" borderId="6">
      <alignment horizontal="center" vertical="top" wrapText="1"/>
    </xf>
    <xf numFmtId="49" fontId="2" fillId="0" borderId="4">
      <alignment horizontal="center" vertical="center"/>
    </xf>
    <xf numFmtId="0" fontId="2" fillId="0" borderId="6">
      <alignment vertical="top" wrapText="1"/>
    </xf>
    <xf numFmtId="49" fontId="2" fillId="0" borderId="3">
      <alignment horizontal="center" vertical="center" wrapText="1"/>
    </xf>
    <xf numFmtId="49" fontId="2" fillId="2" borderId="4">
      <alignment horizontal="center" vertical="center"/>
    </xf>
    <xf numFmtId="0" fontId="2" fillId="0" borderId="4">
      <alignment horizontal="center" vertical="center"/>
    </xf>
    <xf numFmtId="0" fontId="2" fillId="0" borderId="7">
      <alignment horizontal="left" wrapText="1"/>
    </xf>
    <xf numFmtId="49" fontId="2" fillId="2" borderId="7">
      <alignment horizontal="center"/>
    </xf>
    <xf numFmtId="0" fontId="2" fillId="0" borderId="7">
      <alignment horizontal="center"/>
    </xf>
    <xf numFmtId="49" fontId="2" fillId="0" borderId="7">
      <alignment horizontal="center"/>
    </xf>
    <xf numFmtId="0" fontId="1" fillId="0" borderId="7"/>
    <xf numFmtId="0" fontId="2" fillId="0" borderId="2">
      <alignment horizontal="center"/>
    </xf>
    <xf numFmtId="49" fontId="2" fillId="2" borderId="2">
      <alignment horizontal="center"/>
    </xf>
    <xf numFmtId="49" fontId="2" fillId="0" borderId="2">
      <alignment horizontal="center"/>
    </xf>
    <xf numFmtId="0" fontId="4" fillId="0" borderId="1">
      <alignment horizontal="center" wrapText="1"/>
    </xf>
    <xf numFmtId="0" fontId="5" fillId="0" borderId="1"/>
    <xf numFmtId="0" fontId="6" fillId="0" borderId="1">
      <alignment horizontal="center"/>
    </xf>
    <xf numFmtId="0" fontId="6" fillId="0" borderId="1"/>
    <xf numFmtId="0" fontId="7" fillId="0" borderId="1"/>
    <xf numFmtId="0" fontId="8" fillId="0" borderId="1"/>
    <xf numFmtId="0" fontId="9" fillId="0" borderId="2">
      <alignment horizontal="center" vertical="center"/>
    </xf>
    <xf numFmtId="0" fontId="9" fillId="0" borderId="2"/>
    <xf numFmtId="0" fontId="9" fillId="0" borderId="1"/>
    <xf numFmtId="0" fontId="2" fillId="0" borderId="4">
      <alignment horizontal="center" vertical="center" wrapText="1"/>
    </xf>
    <xf numFmtId="49" fontId="10" fillId="0" borderId="4">
      <alignment horizontal="center" vertical="center" wrapText="1"/>
    </xf>
    <xf numFmtId="49" fontId="10" fillId="0" borderId="8">
      <alignment horizontal="center" vertical="center" wrapText="1"/>
    </xf>
    <xf numFmtId="49" fontId="10" fillId="0" borderId="4">
      <alignment horizontal="center" vertical="center"/>
    </xf>
    <xf numFmtId="49" fontId="11" fillId="2" borderId="4">
      <alignment horizontal="center" vertical="center"/>
    </xf>
    <xf numFmtId="49" fontId="11" fillId="2" borderId="9">
      <alignment horizontal="center" vertical="center"/>
    </xf>
    <xf numFmtId="0" fontId="11" fillId="0" borderId="9">
      <alignment horizontal="center" vertical="center"/>
    </xf>
    <xf numFmtId="0" fontId="11" fillId="0" borderId="10">
      <alignment horizontal="center" vertical="center"/>
    </xf>
    <xf numFmtId="0" fontId="11" fillId="0" borderId="4">
      <alignment horizontal="left" vertical="top" wrapText="1"/>
    </xf>
    <xf numFmtId="49" fontId="11" fillId="2" borderId="8">
      <alignment horizontal="center" vertical="center" wrapText="1"/>
    </xf>
    <xf numFmtId="0" fontId="11" fillId="2" borderId="4">
      <alignment horizontal="center" vertical="top"/>
    </xf>
    <xf numFmtId="164" fontId="2" fillId="0" borderId="4">
      <alignment vertical="top"/>
    </xf>
    <xf numFmtId="4" fontId="2" fillId="0" borderId="4">
      <alignment vertical="top" wrapText="1"/>
    </xf>
    <xf numFmtId="0" fontId="11" fillId="0" borderId="3">
      <alignment horizontal="left" vertical="top" wrapText="1"/>
    </xf>
    <xf numFmtId="49" fontId="11" fillId="2" borderId="3">
      <alignment horizontal="center" vertical="center" wrapText="1"/>
    </xf>
    <xf numFmtId="0" fontId="2" fillId="0" borderId="3">
      <alignment vertical="top" wrapText="1"/>
    </xf>
    <xf numFmtId="49" fontId="11" fillId="0" borderId="3">
      <alignment horizontal="center" vertical="top" wrapText="1"/>
    </xf>
    <xf numFmtId="49" fontId="2" fillId="0" borderId="3">
      <alignment horizontal="center" vertical="top" wrapText="1"/>
    </xf>
    <xf numFmtId="164" fontId="2" fillId="0" borderId="3">
      <alignment vertical="top"/>
    </xf>
    <xf numFmtId="4" fontId="2" fillId="0" borderId="3">
      <alignment vertical="top" wrapText="1"/>
    </xf>
    <xf numFmtId="0" fontId="2" fillId="0" borderId="6">
      <alignment horizontal="left" vertical="top" wrapText="1"/>
    </xf>
    <xf numFmtId="49" fontId="2" fillId="2" borderId="6">
      <alignment horizontal="center" vertical="center"/>
    </xf>
    <xf numFmtId="0" fontId="1" fillId="0" borderId="6">
      <alignment vertical="top" wrapText="1"/>
    </xf>
    <xf numFmtId="49" fontId="2" fillId="0" borderId="6">
      <alignment horizontal="center" vertical="top" wrapText="1"/>
    </xf>
    <xf numFmtId="49" fontId="2" fillId="0" borderId="6">
      <alignment horizontal="center" vertical="top"/>
    </xf>
    <xf numFmtId="164" fontId="1" fillId="0" borderId="6">
      <alignment vertical="top"/>
    </xf>
    <xf numFmtId="0" fontId="11" fillId="0" borderId="1">
      <alignment horizontal="left" wrapText="1"/>
    </xf>
    <xf numFmtId="49" fontId="11" fillId="2" borderId="11">
      <alignment horizontal="center"/>
    </xf>
    <xf numFmtId="0" fontId="11" fillId="0" borderId="11">
      <alignment horizontal="center"/>
    </xf>
    <xf numFmtId="49" fontId="11" fillId="0" borderId="11">
      <alignment horizontal="center"/>
    </xf>
    <xf numFmtId="0" fontId="11" fillId="0" borderId="1">
      <alignment horizontal="left"/>
    </xf>
    <xf numFmtId="49" fontId="11" fillId="2" borderId="1">
      <alignment horizontal="center"/>
    </xf>
    <xf numFmtId="0" fontId="11" fillId="0" borderId="2">
      <alignment horizontal="center"/>
    </xf>
    <xf numFmtId="0" fontId="11" fillId="0" borderId="1">
      <alignment horizontal="center"/>
    </xf>
    <xf numFmtId="49" fontId="11" fillId="0" borderId="1">
      <alignment horizontal="center"/>
    </xf>
    <xf numFmtId="0" fontId="11" fillId="0" borderId="7">
      <alignment horizontal="center"/>
    </xf>
    <xf numFmtId="49" fontId="11" fillId="2" borderId="2">
      <alignment horizontal="center"/>
    </xf>
    <xf numFmtId="49" fontId="11" fillId="0" borderId="2">
      <alignment horizontal="center"/>
    </xf>
    <xf numFmtId="0" fontId="12" fillId="0" borderId="1"/>
    <xf numFmtId="49" fontId="11" fillId="0" borderId="7">
      <alignment horizontal="center"/>
    </xf>
    <xf numFmtId="0" fontId="11" fillId="0" borderId="1">
      <alignment horizontal="center" vertical="top"/>
    </xf>
    <xf numFmtId="0" fontId="16" fillId="0" borderId="0"/>
    <xf numFmtId="0" fontId="16" fillId="0" borderId="0"/>
    <xf numFmtId="0" fontId="16" fillId="0" borderId="0"/>
    <xf numFmtId="0" fontId="13" fillId="0" borderId="1"/>
    <xf numFmtId="0" fontId="13" fillId="0" borderId="1"/>
    <xf numFmtId="0" fontId="14" fillId="3" borderId="1"/>
    <xf numFmtId="0" fontId="2" fillId="0" borderId="4">
      <alignment horizontal="left" vertical="top" wrapText="1"/>
    </xf>
    <xf numFmtId="0" fontId="2" fillId="0" borderId="3">
      <alignment horizontal="left" vertical="top" wrapText="1"/>
    </xf>
    <xf numFmtId="0" fontId="13" fillId="0" borderId="1"/>
    <xf numFmtId="49" fontId="2" fillId="2" borderId="3">
      <alignment horizontal="center" vertical="center"/>
    </xf>
    <xf numFmtId="0" fontId="14" fillId="0" borderId="1"/>
    <xf numFmtId="0" fontId="2" fillId="0" borderId="12">
      <alignment horizontal="center" vertical="top"/>
    </xf>
    <xf numFmtId="0" fontId="1" fillId="0" borderId="6">
      <alignment vertical="top"/>
    </xf>
    <xf numFmtId="0" fontId="1" fillId="0" borderId="3">
      <alignment vertical="top"/>
    </xf>
    <xf numFmtId="49" fontId="2" fillId="0" borderId="3">
      <alignment horizontal="center" vertical="top"/>
    </xf>
    <xf numFmtId="49" fontId="2" fillId="2" borderId="2"/>
    <xf numFmtId="164" fontId="1" fillId="0" borderId="4">
      <alignment vertical="top"/>
    </xf>
    <xf numFmtId="164" fontId="1" fillId="0" borderId="3">
      <alignment vertical="top"/>
    </xf>
    <xf numFmtId="0" fontId="1" fillId="0" borderId="4">
      <alignment vertical="top"/>
    </xf>
    <xf numFmtId="0" fontId="15" fillId="0" borderId="1"/>
    <xf numFmtId="49" fontId="11" fillId="2" borderId="8">
      <alignment horizontal="center" vertical="center"/>
    </xf>
    <xf numFmtId="49" fontId="11" fillId="2" borderId="3">
      <alignment horizontal="center" vertical="center"/>
    </xf>
    <xf numFmtId="49" fontId="11" fillId="0" borderId="3">
      <alignment horizontal="center" vertical="top"/>
    </xf>
    <xf numFmtId="4" fontId="2" fillId="0" borderId="4">
      <alignment vertical="top"/>
    </xf>
    <xf numFmtId="4" fontId="2" fillId="0" borderId="3">
      <alignment vertical="top"/>
    </xf>
    <xf numFmtId="0" fontId="1" fillId="0" borderId="4">
      <alignment vertical="top" wrapText="1"/>
    </xf>
    <xf numFmtId="49" fontId="2" fillId="2" borderId="3">
      <alignment horizontal="center" vertical="center" wrapText="1"/>
    </xf>
    <xf numFmtId="0" fontId="1" fillId="0" borderId="3">
      <alignment vertical="top" wrapText="1"/>
    </xf>
    <xf numFmtId="49" fontId="2" fillId="2" borderId="3">
      <alignment horizontal="center" vertical="center" wrapText="1"/>
    </xf>
    <xf numFmtId="49" fontId="1" fillId="0" borderId="1"/>
    <xf numFmtId="0" fontId="1" fillId="0" borderId="1"/>
    <xf numFmtId="0" fontId="1" fillId="0" borderId="1">
      <alignment horizontal="left" vertical="top" wrapText="1"/>
    </xf>
    <xf numFmtId="0" fontId="5" fillId="0" borderId="1"/>
    <xf numFmtId="0" fontId="9" fillId="0" borderId="1">
      <alignment horizontal="right" vertical="top"/>
    </xf>
    <xf numFmtId="0" fontId="1" fillId="0" borderId="1">
      <alignment wrapText="1"/>
    </xf>
    <xf numFmtId="0" fontId="16" fillId="0" borderId="1"/>
    <xf numFmtId="0" fontId="4" fillId="0" borderId="1">
      <alignment horizontal="center" wrapText="1"/>
    </xf>
    <xf numFmtId="0" fontId="2" fillId="0" borderId="1">
      <alignment wrapText="1"/>
    </xf>
    <xf numFmtId="0" fontId="2" fillId="0" borderId="1">
      <alignment horizontal="center" wrapText="1"/>
    </xf>
    <xf numFmtId="0" fontId="2" fillId="0" borderId="1">
      <alignment horizontal="left" wrapText="1"/>
    </xf>
    <xf numFmtId="0" fontId="2" fillId="0" borderId="1"/>
    <xf numFmtId="0" fontId="9" fillId="0" borderId="1">
      <alignment vertical="top"/>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0" fontId="2" fillId="0" borderId="1">
      <alignment horizontal="center"/>
    </xf>
    <xf numFmtId="49" fontId="2" fillId="0" borderId="1"/>
    <xf numFmtId="49" fontId="2" fillId="2" borderId="1"/>
    <xf numFmtId="49" fontId="2" fillId="2" borderId="2">
      <alignment horizontal="left" wrapText="1"/>
    </xf>
    <xf numFmtId="49" fontId="2" fillId="0" borderId="1">
      <alignment horizontal="center"/>
    </xf>
    <xf numFmtId="49" fontId="1" fillId="2" borderId="1"/>
    <xf numFmtId="0" fontId="2" fillId="0" borderId="3">
      <alignment vertical="top"/>
    </xf>
    <xf numFmtId="49" fontId="2" fillId="2" borderId="4">
      <alignment horizontal="center" vertical="center" wrapText="1"/>
    </xf>
    <xf numFmtId="49" fontId="2" fillId="0" borderId="4">
      <alignment horizontal="center" vertical="center" wrapText="1"/>
    </xf>
    <xf numFmtId="0" fontId="2" fillId="0" borderId="6">
      <alignment vertical="top"/>
    </xf>
    <xf numFmtId="0" fontId="2" fillId="0" borderId="6">
      <alignment horizontal="center" vertical="top" wrapText="1"/>
    </xf>
    <xf numFmtId="49" fontId="2" fillId="0" borderId="4">
      <alignment horizontal="center" vertical="center"/>
    </xf>
    <xf numFmtId="49" fontId="2" fillId="0" borderId="3">
      <alignment horizontal="center" vertical="center" wrapText="1"/>
    </xf>
    <xf numFmtId="0" fontId="2" fillId="0" borderId="6">
      <alignment vertical="top" wrapText="1"/>
    </xf>
    <xf numFmtId="0" fontId="2" fillId="0" borderId="28"/>
    <xf numFmtId="49" fontId="2" fillId="2" borderId="4">
      <alignment horizontal="center" vertical="center"/>
    </xf>
    <xf numFmtId="0" fontId="2" fillId="0" borderId="4">
      <alignment horizontal="center" vertical="center"/>
    </xf>
    <xf numFmtId="0" fontId="2" fillId="0" borderId="4">
      <alignment horizontal="center" vertical="center" wrapText="1"/>
    </xf>
    <xf numFmtId="0" fontId="2" fillId="0" borderId="3">
      <alignment horizontal="left" vertical="top" wrapText="1"/>
    </xf>
    <xf numFmtId="49" fontId="2" fillId="2" borderId="3">
      <alignment horizontal="center" vertical="center" wrapText="1"/>
    </xf>
    <xf numFmtId="0" fontId="2" fillId="0" borderId="3">
      <alignment vertical="top" wrapText="1"/>
    </xf>
    <xf numFmtId="49" fontId="2" fillId="0" borderId="3">
      <alignment horizontal="center" vertical="top" wrapText="1"/>
    </xf>
    <xf numFmtId="164" fontId="2" fillId="0" borderId="3">
      <alignment vertical="top"/>
    </xf>
    <xf numFmtId="0" fontId="2" fillId="0" borderId="3"/>
    <xf numFmtId="164" fontId="2" fillId="0" borderId="3">
      <alignment vertical="top" wrapText="1"/>
    </xf>
    <xf numFmtId="0" fontId="2" fillId="0" borderId="4">
      <alignment horizontal="left" vertical="top" wrapText="1"/>
    </xf>
    <xf numFmtId="0" fontId="2" fillId="0" borderId="4">
      <alignment horizontal="center" vertical="top"/>
    </xf>
    <xf numFmtId="164" fontId="2" fillId="0" borderId="4">
      <alignment vertical="top"/>
    </xf>
    <xf numFmtId="164" fontId="2" fillId="0" borderId="4">
      <alignment vertical="top" wrapText="1"/>
    </xf>
    <xf numFmtId="0" fontId="2" fillId="0" borderId="6">
      <alignment horizontal="left" vertical="top" wrapText="1"/>
    </xf>
    <xf numFmtId="49" fontId="2" fillId="2" borderId="6">
      <alignment horizontal="center" vertical="center"/>
    </xf>
    <xf numFmtId="49" fontId="2" fillId="0" borderId="6">
      <alignment horizontal="center" vertical="top" wrapText="1"/>
    </xf>
    <xf numFmtId="49" fontId="2" fillId="0" borderId="6">
      <alignment horizontal="center" vertical="top"/>
    </xf>
    <xf numFmtId="164" fontId="2" fillId="0" borderId="6">
      <alignment vertical="top"/>
    </xf>
    <xf numFmtId="0" fontId="2" fillId="0" borderId="6"/>
    <xf numFmtId="164" fontId="2" fillId="0" borderId="6">
      <alignment vertical="top" wrapText="1"/>
    </xf>
    <xf numFmtId="0" fontId="2" fillId="0" borderId="4">
      <alignment vertical="top"/>
    </xf>
    <xf numFmtId="0" fontId="2" fillId="0" borderId="4"/>
    <xf numFmtId="0" fontId="2" fillId="0" borderId="7">
      <alignment horizontal="left" wrapText="1"/>
    </xf>
    <xf numFmtId="49" fontId="2" fillId="0" borderId="7">
      <alignment horizontal="center"/>
    </xf>
    <xf numFmtId="0" fontId="2" fillId="0" borderId="7">
      <alignment horizontal="center"/>
    </xf>
    <xf numFmtId="0" fontId="5" fillId="0" borderId="7">
      <alignment wrapText="1"/>
    </xf>
    <xf numFmtId="0" fontId="2" fillId="0" borderId="7"/>
    <xf numFmtId="0" fontId="2" fillId="0" borderId="7"/>
    <xf numFmtId="0" fontId="5" fillId="0" borderId="7"/>
    <xf numFmtId="0" fontId="15" fillId="0" borderId="1"/>
    <xf numFmtId="49" fontId="2" fillId="2" borderId="2">
      <alignment wrapText="1"/>
    </xf>
    <xf numFmtId="49" fontId="2" fillId="2" borderId="28">
      <alignment wrapText="1"/>
    </xf>
    <xf numFmtId="0" fontId="2" fillId="0" borderId="2">
      <alignment horizontal="center" wrapText="1"/>
    </xf>
    <xf numFmtId="0" fontId="1" fillId="0" borderId="4">
      <alignment vertical="top" wrapText="1"/>
    </xf>
    <xf numFmtId="0" fontId="1" fillId="0" borderId="6">
      <alignment vertical="top" wrapText="1"/>
    </xf>
  </cellStyleXfs>
  <cellXfs count="296">
    <xf numFmtId="0" fontId="0" fillId="0" borderId="0" xfId="0"/>
    <xf numFmtId="0" fontId="1" fillId="0" borderId="1" xfId="1" applyNumberFormat="1" applyProtection="1">
      <alignment vertical="top"/>
    </xf>
    <xf numFmtId="49" fontId="1" fillId="0" borderId="1" xfId="125" applyNumberFormat="1" applyProtection="1"/>
    <xf numFmtId="0" fontId="1" fillId="0" borderId="1" xfId="126" applyNumberFormat="1" applyProtection="1"/>
    <xf numFmtId="49" fontId="26" fillId="0" borderId="1" xfId="125" applyNumberFormat="1" applyFont="1" applyProtection="1"/>
    <xf numFmtId="0" fontId="26" fillId="0" borderId="1" xfId="126" applyNumberFormat="1" applyFont="1" applyProtection="1"/>
    <xf numFmtId="0" fontId="5" fillId="0" borderId="1" xfId="128" applyNumberFormat="1" applyProtection="1"/>
    <xf numFmtId="0" fontId="9" fillId="0" borderId="1" xfId="129" applyNumberFormat="1" applyProtection="1">
      <alignment horizontal="right" vertical="top"/>
    </xf>
    <xf numFmtId="0" fontId="1" fillId="0" borderId="1" xfId="130" applyNumberFormat="1" applyProtection="1">
      <alignment wrapText="1"/>
    </xf>
    <xf numFmtId="0" fontId="16" fillId="0" borderId="1" xfId="131" applyProtection="1">
      <protection locked="0"/>
    </xf>
    <xf numFmtId="0" fontId="2" fillId="0" borderId="1" xfId="133" applyNumberFormat="1" applyProtection="1">
      <alignment wrapText="1"/>
    </xf>
    <xf numFmtId="0" fontId="2" fillId="0" borderId="1" xfId="134" applyNumberFormat="1" applyProtection="1">
      <alignment horizontal="center" wrapText="1"/>
    </xf>
    <xf numFmtId="0" fontId="2" fillId="0" borderId="1" xfId="135" applyNumberFormat="1" applyProtection="1">
      <alignment horizontal="left" wrapText="1"/>
    </xf>
    <xf numFmtId="0" fontId="2" fillId="0" borderId="1" xfId="136" applyNumberFormat="1" applyProtection="1"/>
    <xf numFmtId="0" fontId="9" fillId="0" borderId="1" xfId="137" applyNumberFormat="1" applyProtection="1">
      <alignment vertical="top"/>
    </xf>
    <xf numFmtId="0" fontId="2" fillId="0" borderId="1" xfId="138" applyNumberFormat="1" applyProtection="1">
      <alignment horizontal="center" vertical="center"/>
    </xf>
    <xf numFmtId="0" fontId="2" fillId="0" borderId="1" xfId="139" applyNumberFormat="1" applyProtection="1">
      <alignment vertical="top"/>
    </xf>
    <xf numFmtId="0" fontId="2" fillId="2" borderId="1" xfId="140" applyNumberFormat="1" applyProtection="1"/>
    <xf numFmtId="0" fontId="2" fillId="0" borderId="1" xfId="141" applyNumberFormat="1" applyProtection="1">
      <alignment horizontal="centerContinuous"/>
    </xf>
    <xf numFmtId="0" fontId="2" fillId="0" borderId="1" xfId="142" applyNumberFormat="1" applyProtection="1">
      <alignment horizontal="left"/>
    </xf>
    <xf numFmtId="0" fontId="2" fillId="0" borderId="1" xfId="143" applyNumberFormat="1" applyProtection="1">
      <alignment horizontal="center"/>
    </xf>
    <xf numFmtId="49" fontId="27" fillId="0" borderId="1" xfId="144" applyNumberFormat="1" applyFont="1" applyProtection="1"/>
    <xf numFmtId="0" fontId="27" fillId="0" borderId="1" xfId="136" applyNumberFormat="1" applyFont="1" applyProtection="1"/>
    <xf numFmtId="49" fontId="2" fillId="2" borderId="1" xfId="145" applyNumberFormat="1" applyProtection="1"/>
    <xf numFmtId="49" fontId="27" fillId="2" borderId="1" xfId="145" applyNumberFormat="1" applyFont="1" applyProtection="1"/>
    <xf numFmtId="49" fontId="2" fillId="0" borderId="1" xfId="144" applyNumberFormat="1" applyProtection="1"/>
    <xf numFmtId="49" fontId="2" fillId="0" borderId="1" xfId="147" applyNumberFormat="1" applyProtection="1">
      <alignment horizontal="center"/>
    </xf>
    <xf numFmtId="49" fontId="1" fillId="2" borderId="1" xfId="148" applyNumberFormat="1" applyProtection="1"/>
    <xf numFmtId="49" fontId="26" fillId="2" borderId="1" xfId="148" applyNumberFormat="1" applyFont="1" applyProtection="1"/>
    <xf numFmtId="0" fontId="28" fillId="0" borderId="3" xfId="149" applyNumberFormat="1" applyFont="1" applyFill="1" applyProtection="1">
      <alignment vertical="top"/>
    </xf>
    <xf numFmtId="0" fontId="28" fillId="0" borderId="6" xfId="152" applyNumberFormat="1" applyFont="1" applyFill="1" applyProtection="1">
      <alignment vertical="top"/>
    </xf>
    <xf numFmtId="0" fontId="28" fillId="0" borderId="6" xfId="153" applyNumberFormat="1" applyFont="1" applyFill="1" applyProtection="1">
      <alignment horizontal="center" vertical="top" wrapText="1"/>
    </xf>
    <xf numFmtId="0" fontId="28" fillId="0" borderId="6" xfId="156" applyNumberFormat="1" applyFont="1" applyFill="1" applyProtection="1">
      <alignment vertical="top" wrapText="1"/>
    </xf>
    <xf numFmtId="0" fontId="28" fillId="0" borderId="3" xfId="161" applyNumberFormat="1" applyFont="1" applyFill="1" applyProtection="1">
      <alignment horizontal="left" vertical="top" wrapText="1"/>
    </xf>
    <xf numFmtId="49" fontId="28" fillId="0" borderId="3" xfId="162" applyNumberFormat="1" applyFont="1" applyFill="1" applyProtection="1">
      <alignment horizontal="center" vertical="center" wrapText="1"/>
    </xf>
    <xf numFmtId="0" fontId="28" fillId="0" borderId="3" xfId="163" applyNumberFormat="1" applyFont="1" applyFill="1" applyProtection="1">
      <alignment vertical="top" wrapText="1"/>
    </xf>
    <xf numFmtId="49" fontId="28" fillId="0" borderId="3" xfId="164" applyNumberFormat="1" applyFont="1" applyFill="1" applyProtection="1">
      <alignment horizontal="center" vertical="top" wrapText="1"/>
    </xf>
    <xf numFmtId="49" fontId="27" fillId="0" borderId="3" xfId="164" applyNumberFormat="1" applyFont="1" applyFill="1" applyProtection="1">
      <alignment horizontal="center" vertical="top" wrapText="1"/>
    </xf>
    <xf numFmtId="164" fontId="28" fillId="0" borderId="3" xfId="165" applyNumberFormat="1" applyFont="1" applyFill="1" applyProtection="1">
      <alignment vertical="top"/>
    </xf>
    <xf numFmtId="164" fontId="2" fillId="6" borderId="3" xfId="165" applyNumberFormat="1" applyFill="1" applyProtection="1">
      <alignment vertical="top"/>
    </xf>
    <xf numFmtId="164" fontId="2" fillId="0" borderId="3" xfId="165" applyNumberFormat="1" applyProtection="1">
      <alignment vertical="top"/>
    </xf>
    <xf numFmtId="0" fontId="2" fillId="0" borderId="3" xfId="149" applyNumberFormat="1" applyProtection="1">
      <alignment vertical="top"/>
    </xf>
    <xf numFmtId="0" fontId="2" fillId="0" borderId="3" xfId="166" applyNumberFormat="1" applyProtection="1"/>
    <xf numFmtId="164" fontId="2" fillId="0" borderId="3" xfId="167" applyNumberFormat="1" applyProtection="1">
      <alignment vertical="top" wrapText="1"/>
    </xf>
    <xf numFmtId="0" fontId="28" fillId="0" borderId="4" xfId="169" applyNumberFormat="1" applyFont="1" applyFill="1" applyProtection="1">
      <alignment horizontal="center" vertical="top"/>
    </xf>
    <xf numFmtId="0" fontId="27" fillId="0" borderId="4" xfId="169" applyNumberFormat="1" applyFont="1" applyFill="1" applyProtection="1">
      <alignment horizontal="center" vertical="top"/>
    </xf>
    <xf numFmtId="164" fontId="28" fillId="0" borderId="4" xfId="170" applyNumberFormat="1" applyFont="1" applyFill="1" applyProtection="1">
      <alignment vertical="top"/>
    </xf>
    <xf numFmtId="164" fontId="25" fillId="0" borderId="4" xfId="170" applyNumberFormat="1" applyFont="1" applyFill="1" applyProtection="1">
      <alignment vertical="top"/>
    </xf>
    <xf numFmtId="164" fontId="3" fillId="6" borderId="4" xfId="170" applyNumberFormat="1" applyFont="1" applyFill="1" applyProtection="1">
      <alignment vertical="top"/>
    </xf>
    <xf numFmtId="164" fontId="3" fillId="0" borderId="4" xfId="171" applyNumberFormat="1" applyFont="1" applyProtection="1">
      <alignment vertical="top" wrapText="1"/>
    </xf>
    <xf numFmtId="0" fontId="30" fillId="0" borderId="1" xfId="131" applyFont="1" applyProtection="1">
      <protection locked="0"/>
    </xf>
    <xf numFmtId="164" fontId="25" fillId="0" borderId="3" xfId="165" applyNumberFormat="1" applyFont="1" applyFill="1" applyProtection="1">
      <alignment vertical="top"/>
    </xf>
    <xf numFmtId="49" fontId="25" fillId="0" borderId="3" xfId="164" applyNumberFormat="1" applyFont="1" applyFill="1" applyProtection="1">
      <alignment horizontal="center" vertical="top" wrapText="1"/>
    </xf>
    <xf numFmtId="164" fontId="22" fillId="0" borderId="3" xfId="165" applyNumberFormat="1" applyFont="1" applyProtection="1">
      <alignment vertical="top"/>
    </xf>
    <xf numFmtId="0" fontId="19" fillId="0" borderId="6" xfId="156" applyNumberFormat="1" applyFont="1" applyFill="1" applyProtection="1">
      <alignment vertical="top" wrapText="1"/>
    </xf>
    <xf numFmtId="49" fontId="19" fillId="0" borderId="6" xfId="174" applyNumberFormat="1" applyFont="1" applyFill="1" applyProtection="1">
      <alignment horizontal="center" vertical="top" wrapText="1"/>
    </xf>
    <xf numFmtId="49" fontId="19" fillId="0" borderId="6" xfId="175" applyNumberFormat="1" applyFont="1" applyFill="1" applyProtection="1">
      <alignment horizontal="center" vertical="top"/>
    </xf>
    <xf numFmtId="49" fontId="24" fillId="0" borderId="6" xfId="174" applyNumberFormat="1" applyFont="1" applyFill="1" applyProtection="1">
      <alignment horizontal="center" vertical="top" wrapText="1"/>
    </xf>
    <xf numFmtId="164" fontId="19" fillId="0" borderId="4" xfId="170" applyNumberFormat="1" applyFont="1" applyFill="1" applyProtection="1">
      <alignment vertical="top"/>
    </xf>
    <xf numFmtId="164" fontId="19" fillId="0" borderId="6" xfId="176" applyNumberFormat="1" applyFont="1" applyFill="1" applyProtection="1">
      <alignment vertical="top"/>
    </xf>
    <xf numFmtId="164" fontId="18" fillId="0" borderId="6" xfId="176" applyNumberFormat="1" applyFont="1" applyFill="1" applyProtection="1">
      <alignment vertical="top"/>
    </xf>
    <xf numFmtId="164" fontId="2" fillId="0" borderId="6" xfId="176" applyNumberFormat="1" applyFill="1" applyProtection="1">
      <alignment vertical="top"/>
    </xf>
    <xf numFmtId="164" fontId="3" fillId="0" borderId="4" xfId="170" applyNumberFormat="1" applyFont="1" applyFill="1" applyProtection="1">
      <alignment vertical="top"/>
    </xf>
    <xf numFmtId="0" fontId="2" fillId="0" borderId="6" xfId="152" applyNumberFormat="1" applyFill="1" applyProtection="1">
      <alignment vertical="top"/>
    </xf>
    <xf numFmtId="0" fontId="2" fillId="0" borderId="6" xfId="177" applyNumberFormat="1" applyFill="1" applyProtection="1"/>
    <xf numFmtId="164" fontId="2" fillId="0" borderId="6" xfId="178" applyNumberFormat="1" applyFill="1" applyProtection="1">
      <alignment vertical="top" wrapText="1"/>
    </xf>
    <xf numFmtId="0" fontId="16" fillId="0" borderId="1" xfId="131" applyFill="1" applyProtection="1">
      <protection locked="0"/>
    </xf>
    <xf numFmtId="164" fontId="2" fillId="0" borderId="3" xfId="165" applyNumberFormat="1" applyFill="1" applyProtection="1">
      <alignment vertical="top"/>
    </xf>
    <xf numFmtId="0" fontId="2" fillId="0" borderId="3" xfId="149" applyNumberFormat="1" applyFill="1" applyProtection="1">
      <alignment vertical="top"/>
    </xf>
    <xf numFmtId="0" fontId="2" fillId="0" borderId="3" xfId="166" applyNumberFormat="1" applyFill="1" applyProtection="1"/>
    <xf numFmtId="164" fontId="2" fillId="0" borderId="3" xfId="167" applyNumberFormat="1" applyFill="1" applyProtection="1">
      <alignment vertical="top" wrapText="1"/>
    </xf>
    <xf numFmtId="164" fontId="22" fillId="0" borderId="3" xfId="165" applyNumberFormat="1" applyFont="1" applyFill="1" applyProtection="1">
      <alignment vertical="top"/>
    </xf>
    <xf numFmtId="49" fontId="28" fillId="0" borderId="6" xfId="174" applyNumberFormat="1" applyFont="1" applyFill="1" applyProtection="1">
      <alignment horizontal="center" vertical="top" wrapText="1"/>
    </xf>
    <xf numFmtId="49" fontId="28" fillId="0" borderId="6" xfId="175" applyNumberFormat="1" applyFont="1" applyFill="1" applyProtection="1">
      <alignment horizontal="center" vertical="top"/>
    </xf>
    <xf numFmtId="49" fontId="27" fillId="0" borderId="6" xfId="174" applyNumberFormat="1" applyFont="1" applyFill="1" applyProtection="1">
      <alignment horizontal="center" vertical="top" wrapText="1"/>
    </xf>
    <xf numFmtId="164" fontId="28" fillId="0" borderId="6" xfId="176" applyNumberFormat="1" applyFont="1" applyFill="1" applyProtection="1">
      <alignment vertical="top"/>
    </xf>
    <xf numFmtId="164" fontId="31" fillId="0" borderId="3" xfId="165" applyNumberFormat="1" applyFont="1" applyFill="1" applyProtection="1">
      <alignment vertical="top"/>
    </xf>
    <xf numFmtId="164" fontId="2" fillId="0" borderId="4" xfId="170" applyNumberFormat="1" applyFill="1" applyProtection="1">
      <alignment vertical="top"/>
    </xf>
    <xf numFmtId="164" fontId="2" fillId="0" borderId="4" xfId="171" applyNumberFormat="1" applyFill="1" applyProtection="1">
      <alignment vertical="top" wrapText="1"/>
    </xf>
    <xf numFmtId="164" fontId="32" fillId="0" borderId="3" xfId="165" applyNumberFormat="1" applyFont="1" applyFill="1" applyProtection="1">
      <alignment vertical="top"/>
    </xf>
    <xf numFmtId="0" fontId="33" fillId="0" borderId="6" xfId="156" applyNumberFormat="1" applyFont="1" applyFill="1" applyProtection="1">
      <alignment vertical="top" wrapText="1"/>
    </xf>
    <xf numFmtId="49" fontId="33" fillId="0" borderId="6" xfId="174" applyNumberFormat="1" applyFont="1" applyFill="1" applyProtection="1">
      <alignment horizontal="center" vertical="top" wrapText="1"/>
    </xf>
    <xf numFmtId="49" fontId="25" fillId="0" borderId="6" xfId="174" applyNumberFormat="1" applyFont="1" applyFill="1" applyProtection="1">
      <alignment horizontal="center" vertical="top" wrapText="1"/>
    </xf>
    <xf numFmtId="49" fontId="33" fillId="0" borderId="6" xfId="175" applyNumberFormat="1" applyFont="1" applyFill="1" applyProtection="1">
      <alignment horizontal="center" vertical="top"/>
    </xf>
    <xf numFmtId="49" fontId="34" fillId="0" borderId="6" xfId="174" applyNumberFormat="1" applyFont="1" applyFill="1" applyProtection="1">
      <alignment horizontal="center" vertical="top" wrapText="1"/>
    </xf>
    <xf numFmtId="164" fontId="33" fillId="0" borderId="4" xfId="170" applyNumberFormat="1" applyFont="1" applyFill="1" applyProtection="1">
      <alignment vertical="top"/>
    </xf>
    <xf numFmtId="164" fontId="33" fillId="0" borderId="6" xfId="176" applyNumberFormat="1" applyFont="1" applyFill="1" applyProtection="1">
      <alignment vertical="top"/>
    </xf>
    <xf numFmtId="164" fontId="31" fillId="0" borderId="6" xfId="176" applyNumberFormat="1" applyFont="1" applyFill="1" applyProtection="1">
      <alignment vertical="top"/>
    </xf>
    <xf numFmtId="164" fontId="32" fillId="0" borderId="4" xfId="170" applyNumberFormat="1" applyFont="1" applyFill="1" applyProtection="1">
      <alignment vertical="top"/>
    </xf>
    <xf numFmtId="0" fontId="31" fillId="0" borderId="6" xfId="152" applyNumberFormat="1" applyFont="1" applyFill="1" applyProtection="1">
      <alignment vertical="top"/>
    </xf>
    <xf numFmtId="0" fontId="31" fillId="0" borderId="6" xfId="177" applyNumberFormat="1" applyFont="1" applyFill="1" applyProtection="1"/>
    <xf numFmtId="164" fontId="31" fillId="0" borderId="6" xfId="178" applyNumberFormat="1" applyFont="1" applyFill="1" applyProtection="1">
      <alignment vertical="top" wrapText="1"/>
    </xf>
    <xf numFmtId="0" fontId="35" fillId="0" borderId="1" xfId="131" applyFont="1" applyFill="1" applyProtection="1">
      <protection locked="0"/>
    </xf>
    <xf numFmtId="0" fontId="2" fillId="0" borderId="4" xfId="179" applyNumberFormat="1" applyFill="1" applyProtection="1">
      <alignment vertical="top"/>
    </xf>
    <xf numFmtId="0" fontId="2" fillId="0" borderId="4" xfId="180" applyNumberFormat="1" applyFill="1" applyProtection="1"/>
    <xf numFmtId="49" fontId="28" fillId="0" borderId="7" xfId="182" applyNumberFormat="1" applyFont="1" applyProtection="1">
      <alignment horizontal="center"/>
    </xf>
    <xf numFmtId="0" fontId="28" fillId="0" borderId="7" xfId="183" applyNumberFormat="1" applyFont="1" applyProtection="1">
      <alignment horizontal="center"/>
    </xf>
    <xf numFmtId="0" fontId="36" fillId="0" borderId="7" xfId="184" applyNumberFormat="1" applyFont="1" applyProtection="1">
      <alignment wrapText="1"/>
    </xf>
    <xf numFmtId="0" fontId="28" fillId="0" borderId="7" xfId="185" applyNumberFormat="1" applyFont="1" applyProtection="1"/>
    <xf numFmtId="0" fontId="27" fillId="0" borderId="7" xfId="185" applyNumberFormat="1" applyFont="1" applyProtection="1"/>
    <xf numFmtId="0" fontId="2" fillId="0" borderId="7" xfId="185" applyNumberFormat="1" applyProtection="1"/>
    <xf numFmtId="0" fontId="2" fillId="0" borderId="7" xfId="186" applyNumberFormat="1" applyProtection="1"/>
    <xf numFmtId="0" fontId="5" fillId="0" borderId="7" xfId="187" applyNumberFormat="1" applyProtection="1"/>
    <xf numFmtId="0" fontId="16" fillId="4" borderId="1" xfId="131" applyFill="1"/>
    <xf numFmtId="0" fontId="18" fillId="4" borderId="1" xfId="149" applyNumberFormat="1" applyFont="1" applyFill="1" applyBorder="1" applyAlignment="1" applyProtection="1">
      <alignment horizontal="left"/>
    </xf>
    <xf numFmtId="49" fontId="23" fillId="4" borderId="1" xfId="151" applyNumberFormat="1" applyFont="1" applyFill="1" applyBorder="1" applyAlignment="1" applyProtection="1">
      <alignment horizontal="center"/>
    </xf>
    <xf numFmtId="0" fontId="17" fillId="4" borderId="1" xfId="131" applyFont="1" applyFill="1"/>
    <xf numFmtId="0" fontId="16" fillId="4" borderId="1" xfId="131" applyFont="1" applyFill="1"/>
    <xf numFmtId="0" fontId="18" fillId="4" borderId="1" xfId="131" applyFont="1" applyFill="1"/>
    <xf numFmtId="164" fontId="16" fillId="4" borderId="1" xfId="131" applyNumberFormat="1" applyFont="1" applyFill="1"/>
    <xf numFmtId="164" fontId="15" fillId="4" borderId="1" xfId="188" applyNumberFormat="1" applyFill="1" applyProtection="1"/>
    <xf numFmtId="164" fontId="16" fillId="4" borderId="1" xfId="131" applyNumberFormat="1" applyFill="1" applyProtection="1">
      <protection locked="0"/>
    </xf>
    <xf numFmtId="0" fontId="21" fillId="4" borderId="6" xfId="173" applyNumberFormat="1" applyFont="1" applyFill="1" applyAlignment="1" applyProtection="1"/>
    <xf numFmtId="0" fontId="20" fillId="4" borderId="13" xfId="173" applyNumberFormat="1" applyFont="1" applyFill="1" applyBorder="1" applyAlignment="1" applyProtection="1"/>
    <xf numFmtId="0" fontId="18" fillId="4" borderId="6" xfId="173" applyNumberFormat="1" applyFont="1" applyFill="1" applyAlignment="1" applyProtection="1"/>
    <xf numFmtId="0" fontId="20" fillId="4" borderId="6" xfId="173" applyNumberFormat="1" applyFont="1" applyFill="1" applyAlignment="1" applyProtection="1"/>
    <xf numFmtId="0" fontId="16" fillId="4" borderId="1" xfId="131" applyFill="1" applyProtection="1">
      <protection locked="0"/>
    </xf>
    <xf numFmtId="0" fontId="37" fillId="0" borderId="1" xfId="131" applyFont="1" applyProtection="1">
      <protection locked="0"/>
    </xf>
    <xf numFmtId="49" fontId="27" fillId="0" borderId="4" xfId="158" applyNumberFormat="1" applyFont="1" applyFill="1" applyProtection="1">
      <alignment horizontal="center" vertical="center"/>
    </xf>
    <xf numFmtId="0" fontId="27" fillId="0" borderId="4" xfId="159" applyNumberFormat="1" applyFont="1" applyFill="1" applyProtection="1">
      <alignment horizontal="center" vertical="center"/>
    </xf>
    <xf numFmtId="0" fontId="27" fillId="0" borderId="4" xfId="160" applyNumberFormat="1" applyFont="1" applyFill="1" applyProtection="1">
      <alignment horizontal="center" vertical="center" wrapText="1"/>
    </xf>
    <xf numFmtId="0" fontId="27" fillId="0" borderId="43" xfId="160" applyNumberFormat="1" applyFont="1" applyFill="1" applyBorder="1" applyProtection="1">
      <alignment horizontal="center" vertical="center" wrapText="1"/>
    </xf>
    <xf numFmtId="0" fontId="27" fillId="6" borderId="4" xfId="160" applyNumberFormat="1" applyFont="1" applyFill="1" applyProtection="1">
      <alignment horizontal="center" vertical="center" wrapText="1"/>
    </xf>
    <xf numFmtId="0" fontId="27" fillId="0" borderId="4" xfId="160" applyNumberFormat="1" applyFont="1" applyProtection="1">
      <alignment horizontal="center" vertical="center" wrapText="1"/>
    </xf>
    <xf numFmtId="0" fontId="27" fillId="6" borderId="4" xfId="159" applyNumberFormat="1" applyFont="1" applyFill="1" applyProtection="1">
      <alignment horizontal="center" vertical="center"/>
    </xf>
    <xf numFmtId="0" fontId="1" fillId="0" borderId="1" xfId="127" applyNumberFormat="1" applyProtection="1">
      <alignment horizontal="left" vertical="top" wrapText="1"/>
    </xf>
    <xf numFmtId="0" fontId="4" fillId="0" borderId="1" xfId="132" applyNumberFormat="1" applyProtection="1">
      <alignment horizontal="center" wrapText="1"/>
    </xf>
    <xf numFmtId="0" fontId="2" fillId="0" borderId="1" xfId="143" applyNumberFormat="1" applyProtection="1">
      <alignment horizontal="center"/>
    </xf>
    <xf numFmtId="49" fontId="2" fillId="2" borderId="2" xfId="146" applyNumberFormat="1" applyProtection="1">
      <alignment horizontal="left" wrapText="1"/>
    </xf>
    <xf numFmtId="49" fontId="28" fillId="0" borderId="3" xfId="150" applyNumberFormat="1" applyFont="1" applyFill="1" applyBorder="1" applyProtection="1">
      <alignment horizontal="center" vertical="center" wrapText="1"/>
    </xf>
    <xf numFmtId="49" fontId="28" fillId="0" borderId="6" xfId="150" applyNumberFormat="1" applyFont="1" applyFill="1" applyBorder="1" applyProtection="1">
      <alignment horizontal="center" vertical="center" wrapText="1"/>
    </xf>
    <xf numFmtId="49" fontId="28" fillId="0" borderId="43" xfId="150" applyNumberFormat="1" applyFont="1" applyFill="1" applyBorder="1" applyProtection="1">
      <alignment horizontal="center" vertical="center" wrapText="1"/>
    </xf>
    <xf numFmtId="49" fontId="28" fillId="0" borderId="15" xfId="151" applyNumberFormat="1" applyFont="1" applyFill="1" applyBorder="1" applyProtection="1">
      <alignment horizontal="center" vertical="center" wrapText="1"/>
    </xf>
    <xf numFmtId="49" fontId="28" fillId="0" borderId="7" xfId="151" applyNumberFormat="1" applyFont="1" applyFill="1" applyBorder="1" applyProtection="1">
      <alignment horizontal="center" vertical="center" wrapText="1"/>
    </xf>
    <xf numFmtId="49" fontId="28" fillId="0" borderId="16" xfId="151" applyNumberFormat="1" applyFont="1" applyFill="1" applyBorder="1" applyProtection="1">
      <alignment horizontal="center" vertical="center" wrapText="1"/>
    </xf>
    <xf numFmtId="49" fontId="28" fillId="0" borderId="22" xfId="151" applyNumberFormat="1" applyFont="1" applyFill="1" applyBorder="1" applyProtection="1">
      <alignment horizontal="center" vertical="center" wrapText="1"/>
    </xf>
    <xf numFmtId="49" fontId="28" fillId="0" borderId="2" xfId="151" applyNumberFormat="1" applyFont="1" applyFill="1" applyBorder="1" applyProtection="1">
      <alignment horizontal="center" vertical="center" wrapText="1"/>
    </xf>
    <xf numFmtId="49" fontId="28" fillId="0" borderId="23" xfId="151" applyNumberFormat="1" applyFont="1" applyFill="1" applyBorder="1" applyProtection="1">
      <alignment horizontal="center" vertical="center" wrapText="1"/>
    </xf>
    <xf numFmtId="49" fontId="28" fillId="0" borderId="3" xfId="151" applyNumberFormat="1" applyFont="1" applyFill="1" applyBorder="1" applyProtection="1">
      <alignment horizontal="center" vertical="center" wrapText="1"/>
    </xf>
    <xf numFmtId="49" fontId="28" fillId="0" borderId="6" xfId="151" applyNumberFormat="1" applyFont="1" applyFill="1" applyBorder="1" applyProtection="1">
      <alignment horizontal="center" vertical="center" wrapText="1"/>
    </xf>
    <xf numFmtId="49" fontId="28" fillId="0" borderId="43" xfId="151" applyNumberFormat="1" applyFont="1" applyFill="1" applyBorder="1" applyProtection="1">
      <alignment horizontal="center" vertical="center" wrapText="1"/>
    </xf>
    <xf numFmtId="49" fontId="27" fillId="0" borderId="15" xfId="150" applyNumberFormat="1" applyFont="1" applyFill="1" applyBorder="1" applyProtection="1">
      <alignment horizontal="center" vertical="center" wrapText="1"/>
    </xf>
    <xf numFmtId="49" fontId="27" fillId="0" borderId="16" xfId="150" applyNumberFormat="1" applyFont="1" applyFill="1" applyBorder="1" applyProtection="1">
      <alignment horizontal="center" vertical="center" wrapText="1"/>
    </xf>
    <xf numFmtId="49" fontId="27" fillId="0" borderId="24" xfId="150" applyNumberFormat="1" applyFont="1" applyFill="1" applyBorder="1" applyProtection="1">
      <alignment horizontal="center" vertical="center" wrapText="1"/>
    </xf>
    <xf numFmtId="49" fontId="27" fillId="0" borderId="25" xfId="150" applyNumberFormat="1" applyFont="1" applyFill="1" applyBorder="1" applyProtection="1">
      <alignment horizontal="center" vertical="center" wrapText="1"/>
    </xf>
    <xf numFmtId="49" fontId="27" fillId="0" borderId="22" xfId="150" applyNumberFormat="1" applyFont="1" applyFill="1" applyBorder="1" applyProtection="1">
      <alignment horizontal="center" vertical="center" wrapText="1"/>
    </xf>
    <xf numFmtId="49" fontId="27" fillId="0" borderId="23" xfId="150" applyNumberFormat="1" applyFont="1" applyFill="1" applyBorder="1" applyProtection="1">
      <alignment horizontal="center" vertical="center" wrapText="1"/>
    </xf>
    <xf numFmtId="49" fontId="28" fillId="0" borderId="15" xfId="151" applyNumberFormat="1" applyFont="1" applyFill="1" applyBorder="1" applyAlignment="1" applyProtection="1">
      <alignment horizontal="center" wrapText="1"/>
    </xf>
    <xf numFmtId="49" fontId="28" fillId="0" borderId="7" xfId="151" applyNumberFormat="1" applyFont="1" applyFill="1" applyBorder="1" applyAlignment="1" applyProtection="1">
      <alignment horizontal="center" wrapText="1"/>
    </xf>
    <xf numFmtId="49" fontId="28" fillId="0" borderId="17" xfId="151" applyNumberFormat="1" applyFont="1" applyFill="1" applyBorder="1" applyAlignment="1" applyProtection="1">
      <alignment horizontal="center" wrapText="1"/>
    </xf>
    <xf numFmtId="49" fontId="28" fillId="0" borderId="24" xfId="151" applyNumberFormat="1" applyFont="1" applyFill="1" applyBorder="1" applyAlignment="1" applyProtection="1">
      <alignment horizontal="center" wrapText="1"/>
    </xf>
    <xf numFmtId="49" fontId="28" fillId="0" borderId="1" xfId="151" applyNumberFormat="1" applyFont="1" applyFill="1" applyBorder="1" applyAlignment="1" applyProtection="1">
      <alignment horizontal="center" wrapText="1"/>
    </xf>
    <xf numFmtId="49" fontId="28" fillId="0" borderId="26" xfId="151" applyNumberFormat="1" applyFont="1" applyFill="1" applyBorder="1" applyAlignment="1" applyProtection="1">
      <alignment horizontal="center" wrapText="1"/>
    </xf>
    <xf numFmtId="49" fontId="28" fillId="0" borderId="22" xfId="151" applyNumberFormat="1" applyFont="1" applyFill="1" applyBorder="1" applyAlignment="1" applyProtection="1">
      <alignment horizontal="center" wrapText="1"/>
    </xf>
    <xf numFmtId="49" fontId="28" fillId="0" borderId="2" xfId="151" applyNumberFormat="1" applyFont="1" applyFill="1" applyBorder="1" applyAlignment="1" applyProtection="1">
      <alignment horizontal="center" wrapText="1"/>
    </xf>
    <xf numFmtId="49" fontId="28" fillId="0" borderId="29" xfId="151" applyNumberFormat="1" applyFont="1" applyFill="1" applyBorder="1" applyAlignment="1" applyProtection="1">
      <alignment horizontal="center" wrapText="1"/>
    </xf>
    <xf numFmtId="49" fontId="28" fillId="0" borderId="18" xfId="151" applyNumberFormat="1" applyFont="1" applyFill="1" applyBorder="1" applyAlignment="1" applyProtection="1">
      <alignment horizontal="center" wrapText="1"/>
    </xf>
    <xf numFmtId="49" fontId="28" fillId="0" borderId="19" xfId="151" applyNumberFormat="1" applyFont="1" applyFill="1" applyBorder="1" applyAlignment="1" applyProtection="1">
      <alignment horizontal="center" wrapText="1"/>
    </xf>
    <xf numFmtId="49" fontId="28" fillId="0" borderId="20" xfId="151" applyNumberFormat="1" applyFont="1" applyFill="1" applyBorder="1" applyAlignment="1" applyProtection="1">
      <alignment horizontal="center" wrapText="1"/>
    </xf>
    <xf numFmtId="49" fontId="28" fillId="0" borderId="27" xfId="151" applyNumberFormat="1" applyFont="1" applyFill="1" applyBorder="1" applyAlignment="1" applyProtection="1">
      <alignment horizontal="center" wrapText="1"/>
    </xf>
    <xf numFmtId="49" fontId="28" fillId="0" borderId="30" xfId="151" applyNumberFormat="1" applyFont="1" applyFill="1" applyBorder="1" applyAlignment="1" applyProtection="1">
      <alignment horizontal="center" wrapText="1"/>
    </xf>
    <xf numFmtId="49" fontId="28" fillId="0" borderId="13" xfId="151" applyNumberFormat="1" applyFont="1" applyFill="1" applyBorder="1" applyAlignment="1" applyProtection="1">
      <alignment horizontal="center" wrapText="1"/>
    </xf>
    <xf numFmtId="49" fontId="28" fillId="0" borderId="31" xfId="151" applyNumberFormat="1" applyFont="1" applyFill="1" applyBorder="1" applyAlignment="1" applyProtection="1">
      <alignment horizontal="center" wrapText="1"/>
    </xf>
    <xf numFmtId="49" fontId="28" fillId="0" borderId="8" xfId="151" applyNumberFormat="1" applyFont="1" applyFill="1" applyBorder="1" applyProtection="1">
      <alignment horizontal="center" vertical="center" wrapText="1"/>
    </xf>
    <xf numFmtId="49" fontId="28" fillId="0" borderId="28" xfId="151" applyNumberFormat="1" applyFont="1" applyFill="1" applyBorder="1" applyProtection="1">
      <alignment horizontal="center" vertical="center" wrapText="1"/>
    </xf>
    <xf numFmtId="49" fontId="28" fillId="0" borderId="5" xfId="151" applyNumberFormat="1" applyFont="1" applyFill="1" applyBorder="1" applyProtection="1">
      <alignment horizontal="center" vertical="center" wrapText="1"/>
    </xf>
    <xf numFmtId="49" fontId="28" fillId="0" borderId="15" xfId="151" applyNumberFormat="1" applyFont="1" applyBorder="1" applyAlignment="1" applyProtection="1">
      <alignment horizontal="center" wrapText="1"/>
    </xf>
    <xf numFmtId="49" fontId="28" fillId="0" borderId="7" xfId="151" applyNumberFormat="1" applyFont="1" applyBorder="1" applyAlignment="1" applyProtection="1">
      <alignment horizontal="center" wrapText="1"/>
    </xf>
    <xf numFmtId="49" fontId="28" fillId="0" borderId="16" xfId="151" applyNumberFormat="1" applyFont="1" applyBorder="1" applyAlignment="1" applyProtection="1">
      <alignment horizontal="center" wrapText="1"/>
    </xf>
    <xf numFmtId="49" fontId="28" fillId="0" borderId="24" xfId="151" applyNumberFormat="1" applyFont="1" applyBorder="1" applyAlignment="1" applyProtection="1">
      <alignment horizontal="center" wrapText="1"/>
    </xf>
    <xf numFmtId="49" fontId="28" fillId="0" borderId="1" xfId="151" applyNumberFormat="1" applyFont="1" applyBorder="1" applyAlignment="1" applyProtection="1">
      <alignment horizontal="center" wrapText="1"/>
    </xf>
    <xf numFmtId="49" fontId="28" fillId="0" borderId="25" xfId="151" applyNumberFormat="1" applyFont="1" applyBorder="1" applyAlignment="1" applyProtection="1">
      <alignment horizontal="center" wrapText="1"/>
    </xf>
    <xf numFmtId="49" fontId="28" fillId="0" borderId="22" xfId="151" applyNumberFormat="1" applyFont="1" applyBorder="1" applyAlignment="1" applyProtection="1">
      <alignment horizontal="center" wrapText="1"/>
    </xf>
    <xf numFmtId="49" fontId="28" fillId="0" borderId="2" xfId="151" applyNumberFormat="1" applyFont="1" applyBorder="1" applyAlignment="1" applyProtection="1">
      <alignment horizontal="center" wrapText="1"/>
    </xf>
    <xf numFmtId="49" fontId="28" fillId="0" borderId="23" xfId="151" applyNumberFormat="1" applyFont="1" applyBorder="1" applyAlignment="1" applyProtection="1">
      <alignment horizontal="center" wrapText="1"/>
    </xf>
    <xf numFmtId="49" fontId="2" fillId="0" borderId="3" xfId="151" applyNumberFormat="1" applyBorder="1" applyProtection="1">
      <alignment horizontal="center" vertical="center" wrapText="1"/>
    </xf>
    <xf numFmtId="49" fontId="2" fillId="0" borderId="6" xfId="151" applyNumberFormat="1" applyBorder="1" applyProtection="1">
      <alignment horizontal="center" vertical="center" wrapText="1"/>
    </xf>
    <xf numFmtId="49" fontId="2" fillId="0" borderId="43" xfId="151" applyNumberFormat="1" applyBorder="1" applyProtection="1">
      <alignment horizontal="center" vertical="center" wrapText="1"/>
    </xf>
    <xf numFmtId="49" fontId="28" fillId="0" borderId="8" xfId="154" applyNumberFormat="1" applyFont="1" applyFill="1" applyBorder="1" applyProtection="1">
      <alignment horizontal="center" vertical="center"/>
    </xf>
    <xf numFmtId="49" fontId="28" fillId="0" borderId="28" xfId="154" applyNumberFormat="1" applyFont="1" applyFill="1" applyBorder="1" applyProtection="1">
      <alignment horizontal="center" vertical="center"/>
    </xf>
    <xf numFmtId="49" fontId="28" fillId="0" borderId="5" xfId="154" applyNumberFormat="1" applyFont="1" applyFill="1" applyBorder="1" applyProtection="1">
      <alignment horizontal="center" vertical="center"/>
    </xf>
    <xf numFmtId="49" fontId="28" fillId="0" borderId="33" xfId="151" applyNumberFormat="1" applyFont="1" applyFill="1" applyBorder="1" applyProtection="1">
      <alignment horizontal="center" vertical="center" wrapText="1"/>
    </xf>
    <xf numFmtId="49" fontId="28" fillId="0" borderId="34" xfId="151" applyNumberFormat="1" applyFont="1" applyFill="1" applyBorder="1" applyProtection="1">
      <alignment horizontal="center" vertical="center" wrapText="1"/>
    </xf>
    <xf numFmtId="49" fontId="28" fillId="0" borderId="35" xfId="151" applyNumberFormat="1" applyFont="1" applyFill="1" applyBorder="1" applyProtection="1">
      <alignment horizontal="center" vertical="center" wrapText="1"/>
    </xf>
    <xf numFmtId="49" fontId="28" fillId="0" borderId="36" xfId="151" applyNumberFormat="1" applyFont="1" applyFill="1" applyBorder="1" applyProtection="1">
      <alignment horizontal="center" vertical="center" wrapText="1"/>
    </xf>
    <xf numFmtId="49" fontId="28" fillId="0" borderId="14" xfId="151" applyNumberFormat="1" applyFont="1" applyFill="1" applyBorder="1" applyAlignment="1" applyProtection="1">
      <alignment horizontal="center" vertical="center" wrapText="1"/>
    </xf>
    <xf numFmtId="49" fontId="28" fillId="0" borderId="21" xfId="151" applyNumberFormat="1" applyFont="1" applyFill="1" applyBorder="1" applyProtection="1">
      <alignment horizontal="center" vertical="center" wrapText="1"/>
    </xf>
    <xf numFmtId="49" fontId="28" fillId="0" borderId="32" xfId="151" applyNumberFormat="1" applyFont="1" applyFill="1" applyBorder="1" applyProtection="1">
      <alignment horizontal="center" vertical="center" wrapText="1"/>
    </xf>
    <xf numFmtId="49" fontId="28" fillId="0" borderId="15" xfId="154" applyNumberFormat="1" applyFont="1" applyFill="1" applyBorder="1" applyProtection="1">
      <alignment horizontal="center" vertical="center"/>
    </xf>
    <xf numFmtId="49" fontId="28" fillId="0" borderId="7" xfId="154" applyNumberFormat="1" applyFont="1" applyFill="1" applyBorder="1" applyProtection="1">
      <alignment horizontal="center" vertical="center"/>
    </xf>
    <xf numFmtId="49" fontId="28" fillId="0" borderId="17" xfId="154" applyNumberFormat="1" applyFont="1" applyFill="1" applyBorder="1" applyProtection="1">
      <alignment horizontal="center" vertical="center"/>
    </xf>
    <xf numFmtId="49" fontId="28" fillId="0" borderId="22" xfId="154" applyNumberFormat="1" applyFont="1" applyFill="1" applyBorder="1" applyProtection="1">
      <alignment horizontal="center" vertical="center"/>
    </xf>
    <xf numFmtId="49" fontId="28" fillId="0" borderId="2" xfId="154" applyNumberFormat="1" applyFont="1" applyFill="1" applyBorder="1" applyProtection="1">
      <alignment horizontal="center" vertical="center"/>
    </xf>
    <xf numFmtId="49" fontId="28" fillId="0" borderId="29" xfId="154" applyNumberFormat="1" applyFont="1" applyFill="1" applyBorder="1" applyProtection="1">
      <alignment horizontal="center" vertical="center"/>
    </xf>
    <xf numFmtId="49" fontId="28" fillId="0" borderId="18" xfId="154" applyNumberFormat="1" applyFont="1" applyFill="1" applyBorder="1" applyProtection="1">
      <alignment horizontal="center" vertical="center"/>
    </xf>
    <xf numFmtId="49" fontId="28" fillId="0" borderId="20" xfId="154" applyNumberFormat="1" applyFont="1" applyFill="1" applyBorder="1" applyProtection="1">
      <alignment horizontal="center" vertical="center"/>
    </xf>
    <xf numFmtId="49" fontId="28" fillId="0" borderId="30" xfId="154" applyNumberFormat="1" applyFont="1" applyFill="1" applyBorder="1" applyProtection="1">
      <alignment horizontal="center" vertical="center"/>
    </xf>
    <xf numFmtId="49" fontId="28" fillId="0" borderId="31" xfId="154" applyNumberFormat="1" applyFont="1" applyFill="1" applyBorder="1" applyProtection="1">
      <alignment horizontal="center" vertical="center"/>
    </xf>
    <xf numFmtId="49" fontId="28" fillId="0" borderId="18" xfId="151" applyNumberFormat="1" applyFont="1" applyFill="1" applyBorder="1" applyProtection="1">
      <alignment horizontal="center" vertical="center" wrapText="1"/>
    </xf>
    <xf numFmtId="49" fontId="28" fillId="0" borderId="20" xfId="151" applyNumberFormat="1" applyFont="1" applyFill="1" applyBorder="1" applyProtection="1">
      <alignment horizontal="center" vertical="center" wrapText="1"/>
    </xf>
    <xf numFmtId="49" fontId="28" fillId="0" borderId="30" xfId="151" applyNumberFormat="1" applyFont="1" applyFill="1" applyBorder="1" applyProtection="1">
      <alignment horizontal="center" vertical="center" wrapText="1"/>
    </xf>
    <xf numFmtId="49" fontId="28" fillId="0" borderId="31" xfId="151" applyNumberFormat="1" applyFont="1" applyFill="1" applyBorder="1" applyProtection="1">
      <alignment horizontal="center" vertical="center" wrapText="1"/>
    </xf>
    <xf numFmtId="49" fontId="28" fillId="0" borderId="21" xfId="151" applyNumberFormat="1" applyFont="1" applyBorder="1" applyAlignment="1" applyProtection="1">
      <alignment horizontal="center" wrapText="1"/>
    </xf>
    <xf numFmtId="49" fontId="28" fillId="0" borderId="27" xfId="151" applyNumberFormat="1" applyFont="1" applyBorder="1" applyAlignment="1" applyProtection="1">
      <alignment horizontal="center" wrapText="1"/>
    </xf>
    <xf numFmtId="49" fontId="28" fillId="0" borderId="32" xfId="151" applyNumberFormat="1" applyFont="1" applyBorder="1" applyAlignment="1" applyProtection="1">
      <alignment horizontal="center" wrapText="1"/>
    </xf>
    <xf numFmtId="49" fontId="2" fillId="0" borderId="15" xfId="155" applyNumberFormat="1" applyFill="1" applyBorder="1" applyProtection="1">
      <alignment horizontal="center" vertical="center" wrapText="1"/>
    </xf>
    <xf numFmtId="49" fontId="2" fillId="0" borderId="7" xfId="155" applyNumberFormat="1" applyFill="1" applyBorder="1" applyProtection="1">
      <alignment horizontal="center" vertical="center" wrapText="1"/>
    </xf>
    <xf numFmtId="49" fontId="2" fillId="0" borderId="16" xfId="155" applyNumberFormat="1" applyFill="1" applyBorder="1" applyProtection="1">
      <alignment horizontal="center" vertical="center" wrapText="1"/>
    </xf>
    <xf numFmtId="49" fontId="2" fillId="0" borderId="24" xfId="155" applyNumberFormat="1" applyFill="1" applyBorder="1" applyProtection="1">
      <alignment horizontal="center" vertical="center" wrapText="1"/>
    </xf>
    <xf numFmtId="49" fontId="2" fillId="0" borderId="1" xfId="155" applyNumberFormat="1" applyFill="1" applyBorder="1" applyProtection="1">
      <alignment horizontal="center" vertical="center" wrapText="1"/>
    </xf>
    <xf numFmtId="49" fontId="2" fillId="0" borderId="25" xfId="155" applyNumberFormat="1" applyFill="1" applyBorder="1" applyProtection="1">
      <alignment horizontal="center" vertical="center" wrapText="1"/>
    </xf>
    <xf numFmtId="49" fontId="2" fillId="0" borderId="22" xfId="155" applyNumberFormat="1" applyFill="1" applyBorder="1" applyProtection="1">
      <alignment horizontal="center" vertical="center" wrapText="1"/>
    </xf>
    <xf numFmtId="49" fontId="2" fillId="0" borderId="2" xfId="155" applyNumberFormat="1" applyFill="1" applyBorder="1" applyProtection="1">
      <alignment horizontal="center" vertical="center" wrapText="1"/>
    </xf>
    <xf numFmtId="49" fontId="2" fillId="0" borderId="23" xfId="155" applyNumberFormat="1" applyFill="1" applyBorder="1" applyProtection="1">
      <alignment horizontal="center" vertical="center" wrapText="1"/>
    </xf>
    <xf numFmtId="49" fontId="28" fillId="0" borderId="14" xfId="151" applyNumberFormat="1" applyFont="1" applyFill="1" applyBorder="1" applyProtection="1">
      <alignment horizontal="center" vertical="center" wrapText="1"/>
    </xf>
    <xf numFmtId="49" fontId="2" fillId="0" borderId="21" xfId="151" applyNumberFormat="1" applyFill="1" applyBorder="1" applyProtection="1">
      <alignment horizontal="center" vertical="center" wrapText="1"/>
    </xf>
    <xf numFmtId="49" fontId="2" fillId="0" borderId="7" xfId="151" applyNumberFormat="1" applyFill="1" applyBorder="1" applyProtection="1">
      <alignment horizontal="center" vertical="center" wrapText="1"/>
    </xf>
    <xf numFmtId="49" fontId="2" fillId="0" borderId="16" xfId="151" applyNumberFormat="1" applyFill="1" applyBorder="1" applyProtection="1">
      <alignment horizontal="center" vertical="center" wrapText="1"/>
    </xf>
    <xf numFmtId="49" fontId="2" fillId="0" borderId="27" xfId="151" applyNumberFormat="1" applyFill="1" applyBorder="1" applyProtection="1">
      <alignment horizontal="center" vertical="center" wrapText="1"/>
    </xf>
    <xf numFmtId="49" fontId="2" fillId="0" borderId="1" xfId="151" applyNumberFormat="1" applyFill="1" applyBorder="1" applyProtection="1">
      <alignment horizontal="center" vertical="center" wrapText="1"/>
    </xf>
    <xf numFmtId="49" fontId="2" fillId="0" borderId="25" xfId="151" applyNumberFormat="1" applyFill="1" applyBorder="1" applyProtection="1">
      <alignment horizontal="center" vertical="center" wrapText="1"/>
    </xf>
    <xf numFmtId="49" fontId="2" fillId="0" borderId="32" xfId="151" applyNumberFormat="1" applyFill="1" applyBorder="1" applyProtection="1">
      <alignment horizontal="center" vertical="center" wrapText="1"/>
    </xf>
    <xf numFmtId="49" fontId="2" fillId="0" borderId="2" xfId="151" applyNumberFormat="1" applyFill="1" applyBorder="1" applyProtection="1">
      <alignment horizontal="center" vertical="center" wrapText="1"/>
    </xf>
    <xf numFmtId="49" fontId="2" fillId="0" borderId="23" xfId="151" applyNumberFormat="1" applyFill="1" applyBorder="1" applyProtection="1">
      <alignment horizontal="center" vertical="center" wrapText="1"/>
    </xf>
    <xf numFmtId="49" fontId="2" fillId="5" borderId="15" xfId="155" applyNumberFormat="1" applyFill="1" applyBorder="1" applyProtection="1">
      <alignment horizontal="center" vertical="center" wrapText="1"/>
    </xf>
    <xf numFmtId="49" fontId="2" fillId="5" borderId="7" xfId="155" applyNumberFormat="1" applyFill="1" applyBorder="1" applyProtection="1">
      <alignment horizontal="center" vertical="center" wrapText="1"/>
    </xf>
    <xf numFmtId="49" fontId="2" fillId="5" borderId="16" xfId="155" applyNumberFormat="1" applyFill="1" applyBorder="1" applyProtection="1">
      <alignment horizontal="center" vertical="center" wrapText="1"/>
    </xf>
    <xf numFmtId="49" fontId="2" fillId="5" borderId="24" xfId="155" applyNumberFormat="1" applyFill="1" applyBorder="1" applyProtection="1">
      <alignment horizontal="center" vertical="center" wrapText="1"/>
    </xf>
    <xf numFmtId="49" fontId="2" fillId="5" borderId="1" xfId="155" applyNumberFormat="1" applyFill="1" applyBorder="1" applyProtection="1">
      <alignment horizontal="center" vertical="center" wrapText="1"/>
    </xf>
    <xf numFmtId="49" fontId="2" fillId="5" borderId="25" xfId="155" applyNumberFormat="1" applyFill="1" applyBorder="1" applyProtection="1">
      <alignment horizontal="center" vertical="center" wrapText="1"/>
    </xf>
    <xf numFmtId="49" fontId="2" fillId="5" borderId="22" xfId="155" applyNumberFormat="1" applyFill="1" applyBorder="1" applyProtection="1">
      <alignment horizontal="center" vertical="center" wrapText="1"/>
    </xf>
    <xf numFmtId="49" fontId="2" fillId="5" borderId="2" xfId="155" applyNumberFormat="1" applyFill="1" applyBorder="1" applyProtection="1">
      <alignment horizontal="center" vertical="center" wrapText="1"/>
    </xf>
    <xf numFmtId="49" fontId="2" fillId="5" borderId="23" xfId="155" applyNumberFormat="1" applyFill="1" applyBorder="1" applyProtection="1">
      <alignment horizontal="center" vertical="center" wrapText="1"/>
    </xf>
    <xf numFmtId="49" fontId="28" fillId="0" borderId="15" xfId="151" applyNumberFormat="1" applyFont="1" applyFill="1" applyBorder="1" applyAlignment="1" applyProtection="1">
      <alignment horizontal="center" vertical="center" wrapText="1"/>
    </xf>
    <xf numFmtId="49" fontId="28" fillId="0" borderId="7" xfId="151" applyNumberFormat="1" applyFont="1" applyFill="1" applyBorder="1" applyAlignment="1" applyProtection="1">
      <alignment horizontal="center" vertical="center" wrapText="1"/>
    </xf>
    <xf numFmtId="49" fontId="28" fillId="0" borderId="16" xfId="151" applyNumberFormat="1" applyFont="1" applyFill="1" applyBorder="1" applyAlignment="1" applyProtection="1">
      <alignment horizontal="center" vertical="center" wrapText="1"/>
    </xf>
    <xf numFmtId="49" fontId="28" fillId="0" borderId="24" xfId="151" applyNumberFormat="1" applyFont="1" applyFill="1" applyBorder="1" applyAlignment="1" applyProtection="1">
      <alignment horizontal="center" vertical="center" wrapText="1"/>
    </xf>
    <xf numFmtId="49" fontId="28" fillId="0" borderId="1" xfId="151" applyNumberFormat="1" applyFont="1" applyFill="1" applyBorder="1" applyAlignment="1" applyProtection="1">
      <alignment horizontal="center" vertical="center" wrapText="1"/>
    </xf>
    <xf numFmtId="49" fontId="28" fillId="0" borderId="25" xfId="151" applyNumberFormat="1" applyFont="1" applyFill="1" applyBorder="1" applyAlignment="1" applyProtection="1">
      <alignment horizontal="center" vertical="center" wrapText="1"/>
    </xf>
    <xf numFmtId="49" fontId="28" fillId="0" borderId="22" xfId="151" applyNumberFormat="1" applyFont="1" applyFill="1" applyBorder="1" applyAlignment="1" applyProtection="1">
      <alignment horizontal="center" vertical="center" wrapText="1"/>
    </xf>
    <xf numFmtId="49" fontId="28" fillId="0" borderId="2" xfId="151" applyNumberFormat="1" applyFont="1" applyFill="1" applyBorder="1" applyAlignment="1" applyProtection="1">
      <alignment horizontal="center" vertical="center" wrapText="1"/>
    </xf>
    <xf numFmtId="49" fontId="28" fillId="0" borderId="23" xfId="151" applyNumberFormat="1" applyFont="1" applyFill="1" applyBorder="1" applyAlignment="1" applyProtection="1">
      <alignment horizontal="center" vertical="center" wrapText="1"/>
    </xf>
    <xf numFmtId="49" fontId="28" fillId="0" borderId="17" xfId="151" applyNumberFormat="1" applyFont="1" applyFill="1" applyBorder="1" applyAlignment="1" applyProtection="1">
      <alignment horizontal="center" vertical="center" wrapText="1"/>
    </xf>
    <xf numFmtId="49" fontId="28" fillId="0" borderId="26" xfId="151" applyNumberFormat="1" applyFont="1" applyFill="1" applyBorder="1" applyAlignment="1" applyProtection="1">
      <alignment horizontal="center" vertical="center" wrapText="1"/>
    </xf>
    <xf numFmtId="49" fontId="28" fillId="0" borderId="29" xfId="151" applyNumberFormat="1" applyFont="1" applyFill="1" applyBorder="1" applyAlignment="1" applyProtection="1">
      <alignment horizontal="center" vertical="center" wrapText="1"/>
    </xf>
    <xf numFmtId="49" fontId="27" fillId="0" borderId="3" xfId="150" applyNumberFormat="1" applyFont="1" applyFill="1" applyBorder="1" applyProtection="1">
      <alignment horizontal="center" vertical="center" wrapText="1"/>
    </xf>
    <xf numFmtId="49" fontId="27" fillId="0" borderId="6" xfId="150" applyNumberFormat="1" applyFont="1" applyFill="1" applyBorder="1" applyProtection="1">
      <alignment horizontal="center" vertical="center" wrapText="1"/>
    </xf>
    <xf numFmtId="49" fontId="27" fillId="0" borderId="43" xfId="150" applyNumberFormat="1" applyFont="1" applyFill="1" applyBorder="1" applyProtection="1">
      <alignment horizontal="center" vertical="center" wrapText="1"/>
    </xf>
    <xf numFmtId="49" fontId="28" fillId="0" borderId="27" xfId="151" applyNumberFormat="1" applyFont="1" applyFill="1" applyBorder="1" applyProtection="1">
      <alignment horizontal="center" vertical="center" wrapText="1"/>
    </xf>
    <xf numFmtId="49" fontId="28" fillId="0" borderId="1" xfId="151" applyNumberFormat="1" applyFont="1" applyFill="1" applyBorder="1" applyProtection="1">
      <alignment horizontal="center" vertical="center" wrapText="1"/>
    </xf>
    <xf numFmtId="49" fontId="28" fillId="0" borderId="25" xfId="151" applyNumberFormat="1" applyFont="1" applyFill="1" applyBorder="1" applyProtection="1">
      <alignment horizontal="center" vertical="center" wrapText="1"/>
    </xf>
    <xf numFmtId="49" fontId="28" fillId="0" borderId="24" xfId="154" applyNumberFormat="1" applyFont="1" applyFill="1" applyBorder="1" applyProtection="1">
      <alignment horizontal="center" vertical="center"/>
    </xf>
    <xf numFmtId="49" fontId="28" fillId="0" borderId="1" xfId="154" applyNumberFormat="1" applyFont="1" applyFill="1" applyBorder="1" applyProtection="1">
      <alignment horizontal="center" vertical="center"/>
    </xf>
    <xf numFmtId="49" fontId="28" fillId="0" borderId="26" xfId="154" applyNumberFormat="1" applyFont="1" applyFill="1" applyBorder="1" applyProtection="1">
      <alignment horizontal="center" vertical="center"/>
    </xf>
    <xf numFmtId="49" fontId="29" fillId="4" borderId="37" xfId="157" applyNumberFormat="1" applyFont="1" applyFill="1" applyBorder="1" applyAlignment="1" applyProtection="1">
      <alignment horizontal="center" vertical="center" wrapText="1"/>
    </xf>
    <xf numFmtId="49" fontId="29" fillId="4" borderId="39" xfId="157" applyNumberFormat="1" applyFont="1" applyFill="1" applyBorder="1" applyAlignment="1" applyProtection="1">
      <alignment horizontal="center" vertical="center" wrapText="1"/>
    </xf>
    <xf numFmtId="49" fontId="29" fillId="4" borderId="44" xfId="157" applyNumberFormat="1" applyFont="1" applyFill="1" applyBorder="1" applyAlignment="1" applyProtection="1">
      <alignment horizontal="center" vertical="center" wrapText="1"/>
    </xf>
    <xf numFmtId="49" fontId="28" fillId="0" borderId="38" xfId="151" applyNumberFormat="1" applyFont="1" applyFill="1" applyBorder="1" applyProtection="1">
      <alignment horizontal="center" vertical="center" wrapText="1"/>
    </xf>
    <xf numFmtId="49" fontId="28" fillId="0" borderId="40" xfId="151" applyNumberFormat="1" applyFont="1" applyFill="1" applyBorder="1" applyProtection="1">
      <alignment horizontal="center" vertical="center" wrapText="1"/>
    </xf>
    <xf numFmtId="49" fontId="28" fillId="0" borderId="45" xfId="151" applyNumberFormat="1" applyFont="1" applyFill="1" applyBorder="1" applyProtection="1">
      <alignment horizontal="center" vertical="center" wrapText="1"/>
    </xf>
    <xf numFmtId="49" fontId="28" fillId="0" borderId="18" xfId="155" applyNumberFormat="1" applyFont="1" applyFill="1" applyBorder="1" applyProtection="1">
      <alignment horizontal="center" vertical="center" wrapText="1"/>
    </xf>
    <xf numFmtId="49" fontId="28" fillId="0" borderId="20" xfId="155" applyNumberFormat="1" applyFont="1" applyFill="1" applyBorder="1" applyProtection="1">
      <alignment horizontal="center" vertical="center" wrapText="1"/>
    </xf>
    <xf numFmtId="49" fontId="28" fillId="0" borderId="30" xfId="155" applyNumberFormat="1" applyFont="1" applyFill="1" applyBorder="1" applyProtection="1">
      <alignment horizontal="center" vertical="center" wrapText="1"/>
    </xf>
    <xf numFmtId="49" fontId="28" fillId="0" borderId="31" xfId="155" applyNumberFormat="1" applyFont="1" applyFill="1" applyBorder="1" applyProtection="1">
      <alignment horizontal="center" vertical="center" wrapText="1"/>
    </xf>
    <xf numFmtId="49" fontId="28" fillId="0" borderId="19" xfId="155" applyNumberFormat="1" applyFont="1" applyFill="1" applyBorder="1" applyProtection="1">
      <alignment horizontal="center" vertical="center" wrapText="1"/>
    </xf>
    <xf numFmtId="49" fontId="28" fillId="0" borderId="13" xfId="155" applyNumberFormat="1" applyFont="1" applyFill="1" applyBorder="1" applyProtection="1">
      <alignment horizontal="center" vertical="center" wrapText="1"/>
    </xf>
    <xf numFmtId="49" fontId="28" fillId="0" borderId="41" xfId="151" applyNumberFormat="1" applyFont="1" applyFill="1" applyBorder="1" applyProtection="1">
      <alignment horizontal="center" vertical="center" wrapText="1"/>
    </xf>
    <xf numFmtId="49" fontId="28" fillId="0" borderId="42" xfId="151" applyNumberFormat="1" applyFont="1" applyFill="1" applyBorder="1" applyProtection="1">
      <alignment horizontal="center" vertical="center" wrapText="1"/>
    </xf>
    <xf numFmtId="49" fontId="28" fillId="0" borderId="46" xfId="151" applyNumberFormat="1" applyFont="1" applyFill="1" applyBorder="1" applyProtection="1">
      <alignment horizontal="center" vertical="center" wrapText="1"/>
    </xf>
    <xf numFmtId="49" fontId="28" fillId="0" borderId="37" xfId="151" applyNumberFormat="1" applyFont="1" applyFill="1" applyBorder="1" applyProtection="1">
      <alignment horizontal="center" vertical="center" wrapText="1"/>
    </xf>
    <xf numFmtId="49" fontId="28" fillId="0" borderId="39" xfId="151" applyNumberFormat="1" applyFont="1" applyFill="1" applyBorder="1" applyProtection="1">
      <alignment horizontal="center" vertical="center" wrapText="1"/>
    </xf>
    <xf numFmtId="49" fontId="28" fillId="0" borderId="44" xfId="151" applyNumberFormat="1" applyFont="1" applyFill="1" applyBorder="1" applyProtection="1">
      <alignment horizontal="center" vertical="center" wrapText="1"/>
    </xf>
    <xf numFmtId="49" fontId="2" fillId="6" borderId="3" xfId="151" applyNumberFormat="1" applyFill="1" applyBorder="1" applyProtection="1">
      <alignment horizontal="center" vertical="center" wrapText="1"/>
    </xf>
    <xf numFmtId="49" fontId="2" fillId="6" borderId="6" xfId="151" applyNumberFormat="1" applyFill="1" applyBorder="1" applyProtection="1">
      <alignment horizontal="center" vertical="center" wrapText="1"/>
    </xf>
    <xf numFmtId="49" fontId="2" fillId="6" borderId="43" xfId="151" applyNumberFormat="1" applyFill="1" applyBorder="1" applyProtection="1">
      <alignment horizontal="center" vertical="center" wrapText="1"/>
    </xf>
    <xf numFmtId="49" fontId="2" fillId="6" borderId="38" xfId="151" applyNumberFormat="1" applyFill="1" applyBorder="1" applyProtection="1">
      <alignment horizontal="center" vertical="center" wrapText="1"/>
    </xf>
    <xf numFmtId="49" fontId="2" fillId="6" borderId="40" xfId="151" applyNumberFormat="1" applyFill="1" applyBorder="1" applyProtection="1">
      <alignment horizontal="center" vertical="center" wrapText="1"/>
    </xf>
    <xf numFmtId="49" fontId="2" fillId="6" borderId="45" xfId="151" applyNumberFormat="1" applyFill="1" applyBorder="1" applyProtection="1">
      <alignment horizontal="center" vertical="center" wrapText="1"/>
    </xf>
    <xf numFmtId="0" fontId="27" fillId="0" borderId="8" xfId="159" applyNumberFormat="1" applyFont="1" applyFill="1" applyBorder="1" applyProtection="1">
      <alignment horizontal="center" vertical="center"/>
    </xf>
    <xf numFmtId="0" fontId="27" fillId="0" borderId="5" xfId="159" applyNumberFormat="1" applyFont="1" applyFill="1" applyBorder="1" applyProtection="1">
      <alignment horizontal="center" vertical="center"/>
    </xf>
    <xf numFmtId="0" fontId="18" fillId="4" borderId="1" xfId="149" applyNumberFormat="1" applyFont="1" applyFill="1" applyBorder="1" applyAlignment="1" applyProtection="1">
      <alignment horizontal="left" wrapText="1"/>
    </xf>
    <xf numFmtId="0" fontId="16" fillId="0" borderId="1" xfId="131" applyBorder="1" applyAlignment="1"/>
    <xf numFmtId="0" fontId="25" fillId="4" borderId="1" xfId="132" applyNumberFormat="1" applyFont="1" applyFill="1" applyAlignment="1" applyProtection="1">
      <alignment horizontal="left" wrapText="1"/>
    </xf>
    <xf numFmtId="0" fontId="25" fillId="4" borderId="1" xfId="132" applyFont="1" applyFill="1" applyAlignment="1" applyProtection="1">
      <alignment horizontal="left" wrapText="1"/>
      <protection locked="0"/>
    </xf>
    <xf numFmtId="49" fontId="28" fillId="0" borderId="16" xfId="162" applyNumberFormat="1" applyFont="1" applyFill="1" applyBorder="1" applyProtection="1">
      <alignment horizontal="center" vertical="center" wrapText="1"/>
    </xf>
    <xf numFmtId="49" fontId="28" fillId="0" borderId="5" xfId="150" applyNumberFormat="1" applyFont="1" applyFill="1" applyBorder="1" applyProtection="1">
      <alignment horizontal="center" vertical="center" wrapText="1"/>
    </xf>
    <xf numFmtId="0" fontId="28" fillId="0" borderId="14" xfId="161" applyNumberFormat="1" applyFont="1" applyFill="1" applyBorder="1" applyProtection="1">
      <alignment horizontal="left" vertical="top" wrapText="1"/>
    </xf>
    <xf numFmtId="0" fontId="28" fillId="0" borderId="14" xfId="168" applyNumberFormat="1" applyFont="1" applyFill="1" applyBorder="1" applyProtection="1">
      <alignment horizontal="left" vertical="top" wrapText="1"/>
    </xf>
    <xf numFmtId="49" fontId="19" fillId="0" borderId="25" xfId="173" applyNumberFormat="1" applyFont="1" applyFill="1" applyBorder="1" applyProtection="1">
      <alignment horizontal="center" vertical="center"/>
    </xf>
    <xf numFmtId="49" fontId="28" fillId="0" borderId="25" xfId="173" applyNumberFormat="1" applyFont="1" applyFill="1" applyBorder="1" applyProtection="1">
      <alignment horizontal="center" vertical="center"/>
    </xf>
    <xf numFmtId="49" fontId="25" fillId="0" borderId="16" xfId="162" applyNumberFormat="1" applyFont="1" applyFill="1" applyBorder="1" applyProtection="1">
      <alignment horizontal="center" vertical="center" wrapText="1"/>
    </xf>
    <xf numFmtId="49" fontId="33" fillId="0" borderId="25" xfId="173" applyNumberFormat="1" applyFont="1" applyFill="1" applyBorder="1" applyProtection="1">
      <alignment horizontal="center" vertical="center"/>
    </xf>
    <xf numFmtId="0" fontId="28" fillId="0" borderId="1" xfId="181" applyNumberFormat="1" applyFont="1" applyBorder="1" applyProtection="1">
      <alignment horizontal="left" wrapText="1"/>
    </xf>
    <xf numFmtId="0" fontId="19" fillId="0" borderId="14" xfId="172" applyNumberFormat="1" applyFont="1" applyFill="1" applyBorder="1" applyProtection="1">
      <alignment horizontal="left" vertical="top" wrapText="1"/>
    </xf>
    <xf numFmtId="0" fontId="28" fillId="0" borderId="14" xfId="172" applyNumberFormat="1" applyFont="1" applyFill="1" applyBorder="1" applyProtection="1">
      <alignment horizontal="left" vertical="top" wrapText="1"/>
    </xf>
    <xf numFmtId="0" fontId="33" fillId="0" borderId="14" xfId="172" applyNumberFormat="1" applyFont="1" applyFill="1" applyBorder="1" applyProtection="1">
      <alignment horizontal="left" vertical="top" wrapText="1"/>
    </xf>
  </cellXfs>
  <cellStyles count="194">
    <cellStyle name="br" xfId="98"/>
    <cellStyle name="col" xfId="97"/>
    <cellStyle name="st102" xfId="189"/>
    <cellStyle name="st103" xfId="190"/>
    <cellStyle name="st104" xfId="184"/>
    <cellStyle name="st105" xfId="191"/>
    <cellStyle name="st106" xfId="192"/>
    <cellStyle name="st107" xfId="193"/>
    <cellStyle name="st108" xfId="174"/>
    <cellStyle name="st109" xfId="162"/>
    <cellStyle name="st110" xfId="24"/>
    <cellStyle name="st111" xfId="121"/>
    <cellStyle name="st111 2" xfId="164"/>
    <cellStyle name="st112" xfId="77"/>
    <cellStyle name="st112 2" xfId="146"/>
    <cellStyle name="st113" xfId="78"/>
    <cellStyle name="st113 2" xfId="171"/>
    <cellStyle name="st114" xfId="122"/>
    <cellStyle name="st114 2" xfId="178"/>
    <cellStyle name="st115" xfId="123"/>
    <cellStyle name="st115 2" xfId="163"/>
    <cellStyle name="st116" xfId="72"/>
    <cellStyle name="st116 2" xfId="167"/>
    <cellStyle name="st117" xfId="64"/>
    <cellStyle name="st118" xfId="67"/>
    <cellStyle name="st119" xfId="69"/>
    <cellStyle name="st120" xfId="70"/>
    <cellStyle name="st121" xfId="71"/>
    <cellStyle name="st122" xfId="74"/>
    <cellStyle name="st99" xfId="124"/>
    <cellStyle name="style0" xfId="99"/>
    <cellStyle name="td" xfId="100"/>
    <cellStyle name="tr" xfId="96"/>
    <cellStyle name="xl100" xfId="53"/>
    <cellStyle name="xl101" xfId="61"/>
    <cellStyle name="xl102" xfId="65"/>
    <cellStyle name="xl103" xfId="83"/>
    <cellStyle name="xl104" xfId="118"/>
    <cellStyle name="xl105" xfId="87"/>
    <cellStyle name="xl106" xfId="90"/>
    <cellStyle name="xl107" xfId="93"/>
    <cellStyle name="xl108" xfId="91"/>
    <cellStyle name="xl109" xfId="84"/>
    <cellStyle name="xl110" xfId="89"/>
    <cellStyle name="xl111" xfId="92"/>
    <cellStyle name="xl112" xfId="94"/>
    <cellStyle name="xl113" xfId="95"/>
    <cellStyle name="xl114" xfId="54"/>
    <cellStyle name="xl115" xfId="48"/>
    <cellStyle name="xl116" xfId="56"/>
    <cellStyle name="xl116 2" xfId="157"/>
    <cellStyle name="xl117" xfId="62"/>
    <cellStyle name="xl118" xfId="66"/>
    <cellStyle name="xl119" xfId="73"/>
    <cellStyle name="xl120" xfId="49"/>
    <cellStyle name="xl121" xfId="58"/>
    <cellStyle name="xl122" xfId="46"/>
    <cellStyle name="xl123" xfId="57"/>
    <cellStyle name="xl124" xfId="119"/>
    <cellStyle name="xl125" xfId="120"/>
    <cellStyle name="xl21" xfId="101"/>
    <cellStyle name="xl22" xfId="1"/>
    <cellStyle name="xl23" xfId="7"/>
    <cellStyle name="xl24" xfId="18"/>
    <cellStyle name="xl25" xfId="25"/>
    <cellStyle name="xl25 2" xfId="139"/>
    <cellStyle name="xl26" xfId="27"/>
    <cellStyle name="xl26 2" xfId="128"/>
    <cellStyle name="xl27" xfId="31"/>
    <cellStyle name="xl27 2" xfId="149"/>
    <cellStyle name="xl28" xfId="32"/>
    <cellStyle name="xl28 2" xfId="152"/>
    <cellStyle name="xl29" xfId="34"/>
    <cellStyle name="xl29 2" xfId="153"/>
    <cellStyle name="xl30" xfId="36"/>
    <cellStyle name="xl30 2" xfId="156"/>
    <cellStyle name="xl31" xfId="102"/>
    <cellStyle name="xl31 2" xfId="158"/>
    <cellStyle name="xl32" xfId="75"/>
    <cellStyle name="xl32 2" xfId="168"/>
    <cellStyle name="xl33" xfId="103"/>
    <cellStyle name="xl33 2" xfId="172"/>
    <cellStyle name="xl34" xfId="38"/>
    <cellStyle name="xl34 2" xfId="161"/>
    <cellStyle name="xl35" xfId="21"/>
    <cellStyle name="xl35 2" xfId="181"/>
    <cellStyle name="xl36" xfId="104"/>
    <cellStyle name="xl36 2" xfId="135"/>
    <cellStyle name="xl37" xfId="2"/>
    <cellStyle name="xl37 2" xfId="142"/>
    <cellStyle name="xl38" xfId="8"/>
    <cellStyle name="xl38 2" xfId="136"/>
    <cellStyle name="xl39" xfId="19"/>
    <cellStyle name="xl39 2" xfId="143"/>
    <cellStyle name="xl40" xfId="23"/>
    <cellStyle name="xl41" xfId="26"/>
    <cellStyle name="xl41 2" xfId="125"/>
    <cellStyle name="xl42" xfId="28"/>
    <cellStyle name="xl43" xfId="76"/>
    <cellStyle name="xl43 2" xfId="140"/>
    <cellStyle name="xl44" xfId="105"/>
    <cellStyle name="xl44 2" xfId="145"/>
    <cellStyle name="xl45" xfId="106"/>
    <cellStyle name="xl46" xfId="39"/>
    <cellStyle name="xl46 2" xfId="148"/>
    <cellStyle name="xl47" xfId="9"/>
    <cellStyle name="xl47 2" xfId="150"/>
    <cellStyle name="xl48" xfId="3"/>
    <cellStyle name="xl48 2" xfId="173"/>
    <cellStyle name="xl49" xfId="14"/>
    <cellStyle name="xl50" xfId="29"/>
    <cellStyle name="xl50 2" xfId="182"/>
    <cellStyle name="xl51" xfId="37"/>
    <cellStyle name="xl51 2" xfId="147"/>
    <cellStyle name="xl52" xfId="107"/>
    <cellStyle name="xl53" xfId="108"/>
    <cellStyle name="xl53 2" xfId="126"/>
    <cellStyle name="xl54" xfId="109"/>
    <cellStyle name="xl54 2" xfId="151"/>
    <cellStyle name="xl55" xfId="40"/>
    <cellStyle name="xl55 2" xfId="159"/>
    <cellStyle name="xl56" xfId="20"/>
    <cellStyle name="xl56 2" xfId="169"/>
    <cellStyle name="xl57" xfId="79"/>
    <cellStyle name="xl58" xfId="110"/>
    <cellStyle name="xl59" xfId="43"/>
    <cellStyle name="xl59 2" xfId="183"/>
    <cellStyle name="xl60" xfId="33"/>
    <cellStyle name="xl60 2" xfId="141"/>
    <cellStyle name="xl61" xfId="44"/>
    <cellStyle name="xl61 2" xfId="175"/>
    <cellStyle name="xl62" xfId="111"/>
    <cellStyle name="xl63" xfId="41"/>
    <cellStyle name="xl64" xfId="10"/>
    <cellStyle name="xl64 2" xfId="187"/>
    <cellStyle name="xl65" xfId="45"/>
    <cellStyle name="xl65 2" xfId="154"/>
    <cellStyle name="xl66" xfId="42"/>
    <cellStyle name="xl67" xfId="15"/>
    <cellStyle name="xl68" xfId="16"/>
    <cellStyle name="xl68 2" xfId="185"/>
    <cellStyle name="xl69" xfId="22"/>
    <cellStyle name="xl70" xfId="112"/>
    <cellStyle name="xl70 2" xfId="144"/>
    <cellStyle name="xl71" xfId="80"/>
    <cellStyle name="xl72" xfId="113"/>
    <cellStyle name="xl73" xfId="30"/>
    <cellStyle name="xl74" xfId="11"/>
    <cellStyle name="xl75" xfId="4"/>
    <cellStyle name="xl76" xfId="12"/>
    <cellStyle name="xl77" xfId="13"/>
    <cellStyle name="xl77 2" xfId="134"/>
    <cellStyle name="xl78" xfId="17"/>
    <cellStyle name="xl78 2" xfId="127"/>
    <cellStyle name="xl79" xfId="35"/>
    <cellStyle name="xl79 2" xfId="133"/>
    <cellStyle name="xl80" xfId="5"/>
    <cellStyle name="xl80 2" xfId="138"/>
    <cellStyle name="xl81" xfId="6"/>
    <cellStyle name="xl81 2" xfId="155"/>
    <cellStyle name="xl82" xfId="114"/>
    <cellStyle name="xl82 2" xfId="130"/>
    <cellStyle name="xl83" xfId="115"/>
    <cellStyle name="xl83 2" xfId="186"/>
    <cellStyle name="xl84" xfId="50"/>
    <cellStyle name="xl85" xfId="51"/>
    <cellStyle name="xl86" xfId="47"/>
    <cellStyle name="xl86 2" xfId="188"/>
    <cellStyle name="xl87" xfId="55"/>
    <cellStyle name="xl88" xfId="59"/>
    <cellStyle name="xl88 2" xfId="160"/>
    <cellStyle name="xl89" xfId="63"/>
    <cellStyle name="xl89 2" xfId="170"/>
    <cellStyle name="xl90" xfId="68"/>
    <cellStyle name="xl90 2" xfId="176"/>
    <cellStyle name="xl91" xfId="81"/>
    <cellStyle name="xl91 2" xfId="165"/>
    <cellStyle name="xl92" xfId="85"/>
    <cellStyle name="xl92 2" xfId="132"/>
    <cellStyle name="xl93" xfId="52"/>
    <cellStyle name="xl93 2" xfId="129"/>
    <cellStyle name="xl94" xfId="60"/>
    <cellStyle name="xl94 2" xfId="137"/>
    <cellStyle name="xl95" xfId="116"/>
    <cellStyle name="xl95 2" xfId="179"/>
    <cellStyle name="xl96" xfId="117"/>
    <cellStyle name="xl96 2" xfId="180"/>
    <cellStyle name="xl97" xfId="82"/>
    <cellStyle name="xl97 2" xfId="177"/>
    <cellStyle name="xl98" xfId="86"/>
    <cellStyle name="xl98 2" xfId="166"/>
    <cellStyle name="xl99" xfId="88"/>
    <cellStyle name="Обычный" xfId="0" builtinId="0"/>
    <cellStyle name="Обычный 2" xfId="13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R88"/>
  <sheetViews>
    <sheetView showGridLines="0" tabSelected="1" topLeftCell="A16" zoomScale="75" zoomScaleNormal="75" zoomScaleSheetLayoutView="85" zoomScalePageLayoutView="85" workbookViewId="0">
      <pane xSplit="2" ySplit="10" topLeftCell="AD81" activePane="bottomRight" state="frozen"/>
      <selection activeCell="A16" sqref="A16"/>
      <selection pane="topRight" activeCell="C16" sqref="C16"/>
      <selection pane="bottomLeft" activeCell="A26" sqref="A26"/>
      <selection pane="bottomRight" activeCell="AF82" sqref="AF82"/>
    </sheetView>
  </sheetViews>
  <sheetFormatPr defaultColWidth="9.109375" defaultRowHeight="15.6" x14ac:dyDescent="0.3"/>
  <cols>
    <col min="1" max="1" width="94.77734375" style="9" customWidth="1"/>
    <col min="2" max="2" width="8" style="9" customWidth="1"/>
    <col min="3" max="3" width="3.44140625" style="9" hidden="1" customWidth="1"/>
    <col min="4" max="4" width="14.109375" style="9" hidden="1" customWidth="1"/>
    <col min="5" max="5" width="13.44140625" style="9" hidden="1" customWidth="1"/>
    <col min="6" max="6" width="19.5546875" style="9" hidden="1" customWidth="1"/>
    <col min="7" max="9" width="13.44140625" style="9" hidden="1" customWidth="1"/>
    <col min="10" max="10" width="19.109375" style="9" hidden="1" customWidth="1"/>
    <col min="11" max="11" width="13.44140625" style="9" hidden="1" customWidth="1"/>
    <col min="12" max="12" width="13.6640625" style="9" hidden="1" customWidth="1"/>
    <col min="13" max="13" width="19.88671875" style="9" hidden="1" customWidth="1"/>
    <col min="14" max="16" width="13.6640625" style="9" hidden="1" customWidth="1"/>
    <col min="17" max="17" width="18.109375" style="9" hidden="1" customWidth="1"/>
    <col min="18" max="19" width="13.6640625" style="9" hidden="1" customWidth="1"/>
    <col min="20" max="20" width="20.5546875" style="9" hidden="1" customWidth="1"/>
    <col min="21" max="22" width="13.6640625" style="9" hidden="1" customWidth="1"/>
    <col min="23" max="23" width="19" style="9" hidden="1" customWidth="1"/>
    <col min="24" max="25" width="13.6640625" style="9" hidden="1" customWidth="1"/>
    <col min="26" max="26" width="18.44140625" style="9" hidden="1" customWidth="1"/>
    <col min="27" max="28" width="13.6640625" style="9" hidden="1" customWidth="1"/>
    <col min="29" max="29" width="2.21875" style="9" hidden="1" customWidth="1"/>
    <col min="30" max="30" width="5.44140625" style="117" customWidth="1"/>
    <col min="31" max="31" width="5.6640625" style="117" customWidth="1"/>
    <col min="32" max="32" width="15" style="9" customWidth="1"/>
    <col min="33" max="33" width="14.44140625" style="9" customWidth="1"/>
    <col min="34" max="34" width="13.109375" style="9" hidden="1" customWidth="1"/>
    <col min="35" max="35" width="12" style="9" hidden="1" customWidth="1"/>
    <col min="36" max="36" width="13.109375" style="9" hidden="1" customWidth="1"/>
    <col min="37" max="37" width="11.33203125" style="9" hidden="1" customWidth="1"/>
    <col min="38" max="38" width="12.33203125" style="9" hidden="1" customWidth="1"/>
    <col min="39" max="39" width="11" style="9" hidden="1" customWidth="1"/>
    <col min="40" max="40" width="13.109375" style="9" hidden="1" customWidth="1"/>
    <col min="41" max="41" width="12" style="9" hidden="1" customWidth="1"/>
    <col min="42" max="42" width="14.44140625" style="9" customWidth="1"/>
    <col min="43" max="44" width="12.6640625" style="9" hidden="1" customWidth="1"/>
    <col min="45" max="45" width="11.6640625" style="9" hidden="1" customWidth="1"/>
    <col min="46" max="46" width="12.6640625" style="9" hidden="1" customWidth="1"/>
    <col min="47" max="47" width="14.44140625" style="9" customWidth="1"/>
    <col min="48" max="48" width="13.44140625" style="9" hidden="1" customWidth="1"/>
    <col min="49" max="49" width="14.33203125" style="9" hidden="1" customWidth="1"/>
    <col min="50" max="50" width="15.33203125" style="9" hidden="1" customWidth="1"/>
    <col min="51" max="51" width="12.33203125" style="9" hidden="1" customWidth="1"/>
    <col min="52" max="52" width="14.21875" style="9" customWidth="1"/>
    <col min="53" max="53" width="14.88671875" style="9" hidden="1" customWidth="1"/>
    <col min="54" max="54" width="13.6640625" style="9" hidden="1" customWidth="1"/>
    <col min="55" max="55" width="13.33203125" style="9" hidden="1" customWidth="1"/>
    <col min="56" max="56" width="14" style="9" hidden="1" customWidth="1"/>
    <col min="57" max="57" width="12.5546875" style="9" customWidth="1"/>
    <col min="58" max="58" width="15.109375" style="9" hidden="1" customWidth="1"/>
    <col min="59" max="59" width="13.33203125" style="9" hidden="1" customWidth="1"/>
    <col min="60" max="60" width="15.88671875" style="9" hidden="1" customWidth="1"/>
    <col min="61" max="61" width="12.6640625" style="9" hidden="1" customWidth="1"/>
    <col min="62" max="62" width="14.77734375" style="9" customWidth="1"/>
    <col min="63" max="63" width="14.109375" style="9" customWidth="1"/>
    <col min="64" max="64" width="12.77734375" style="9" hidden="1" customWidth="1"/>
    <col min="65" max="65" width="11.6640625" style="9" hidden="1" customWidth="1"/>
    <col min="66" max="66" width="12.44140625" style="9" hidden="1" customWidth="1"/>
    <col min="67" max="67" width="11.33203125" style="9" hidden="1" customWidth="1"/>
    <col min="68" max="68" width="13.33203125" style="9" hidden="1" customWidth="1"/>
    <col min="69" max="69" width="11.44140625" style="9" hidden="1" customWidth="1"/>
    <col min="70" max="70" width="13.33203125" style="9" hidden="1" customWidth="1"/>
    <col min="71" max="71" width="10.44140625" style="9" hidden="1" customWidth="1"/>
    <col min="72" max="72" width="14.6640625" style="9" customWidth="1"/>
    <col min="73" max="73" width="12.88671875" style="9" hidden="1" customWidth="1"/>
    <col min="74" max="74" width="14.44140625" style="9" hidden="1" customWidth="1"/>
    <col min="75" max="75" width="12.109375" style="9" hidden="1" customWidth="1"/>
    <col min="76" max="76" width="13.6640625" style="9" hidden="1" customWidth="1"/>
    <col min="77" max="77" width="13.44140625" style="9" customWidth="1"/>
    <col min="78" max="78" width="13.5546875" style="9" hidden="1" customWidth="1"/>
    <col min="79" max="79" width="14" style="9" hidden="1" customWidth="1"/>
    <col min="80" max="80" width="13.88671875" style="9" hidden="1" customWidth="1"/>
    <col min="81" max="81" width="14" style="9" hidden="1" customWidth="1"/>
    <col min="82" max="82" width="14.21875" style="9" customWidth="1"/>
    <col min="83" max="83" width="15.109375" style="9" hidden="1" customWidth="1"/>
    <col min="84" max="84" width="14.5546875" style="9" hidden="1" customWidth="1"/>
    <col min="85" max="85" width="13.88671875" style="9" hidden="1" customWidth="1"/>
    <col min="86" max="86" width="13.44140625" style="9" hidden="1" customWidth="1"/>
    <col min="87" max="87" width="12.77734375" style="9" customWidth="1"/>
    <col min="88" max="88" width="14.44140625" style="9" hidden="1" customWidth="1"/>
    <col min="89" max="89" width="13.88671875" style="9" hidden="1" customWidth="1"/>
    <col min="90" max="90" width="14.44140625" style="9" hidden="1" customWidth="1"/>
    <col min="91" max="91" width="12.88671875" style="9" hidden="1" customWidth="1"/>
    <col min="92" max="92" width="15.33203125" style="9" hidden="1" customWidth="1"/>
    <col min="93" max="93" width="14.6640625" style="9" hidden="1" customWidth="1"/>
    <col min="94" max="94" width="14" style="9" hidden="1" customWidth="1"/>
    <col min="95" max="95" width="13.88671875" style="9" hidden="1" customWidth="1"/>
    <col min="96" max="96" width="14" style="9" hidden="1" customWidth="1"/>
    <col min="97" max="97" width="17.109375" style="9" hidden="1" customWidth="1"/>
    <col min="98" max="98" width="13.6640625" style="9" hidden="1" customWidth="1"/>
    <col min="99" max="99" width="13.33203125" style="9" hidden="1" customWidth="1"/>
    <col min="100" max="100" width="12.88671875" style="9" hidden="1" customWidth="1"/>
    <col min="101" max="101" width="13.44140625" style="9" hidden="1" customWidth="1"/>
    <col min="102" max="102" width="17.109375" style="9" hidden="1" customWidth="1"/>
    <col min="103" max="103" width="15" style="9" hidden="1" customWidth="1"/>
    <col min="104" max="104" width="14" style="9" hidden="1" customWidth="1"/>
    <col min="105" max="105" width="14.5546875" style="9" hidden="1" customWidth="1"/>
    <col min="106" max="106" width="12.6640625" style="9" hidden="1" customWidth="1"/>
    <col min="107" max="107" width="18.6640625" style="9" hidden="1" customWidth="1"/>
    <col min="108" max="108" width="16.109375" style="9" hidden="1" customWidth="1"/>
    <col min="109" max="109" width="14.33203125" style="9" hidden="1" customWidth="1"/>
    <col min="110" max="110" width="13.6640625" style="9" hidden="1" customWidth="1"/>
    <col min="111" max="111" width="12.44140625" style="9" hidden="1" customWidth="1"/>
    <col min="112" max="112" width="18.33203125" style="9" hidden="1" customWidth="1"/>
    <col min="113" max="113" width="14.6640625" style="9" hidden="1" customWidth="1"/>
    <col min="114" max="114" width="13.88671875" style="9" hidden="1" customWidth="1"/>
    <col min="115" max="115" width="15.6640625" style="9" hidden="1" customWidth="1"/>
    <col min="116" max="116" width="15.33203125" style="9" hidden="1" customWidth="1"/>
    <col min="117" max="117" width="16.5546875" style="9" hidden="1" customWidth="1"/>
    <col min="118" max="118" width="13.6640625" style="9" hidden="1" customWidth="1"/>
    <col min="119" max="119" width="15" style="9" hidden="1" customWidth="1"/>
    <col min="120" max="120" width="14.88671875" style="9" hidden="1" customWidth="1"/>
    <col min="121" max="121" width="16.109375" style="9" hidden="1" customWidth="1"/>
    <col min="122" max="122" width="13.33203125" style="9" hidden="1" customWidth="1"/>
    <col min="123" max="16384" width="9.109375" style="9"/>
  </cols>
  <sheetData>
    <row r="1" spans="1:122" ht="12.75" customHeight="1" x14ac:dyDescent="0.3">
      <c r="A1" s="1"/>
      <c r="B1" s="2"/>
      <c r="C1" s="3"/>
      <c r="D1" s="3"/>
      <c r="E1" s="3"/>
      <c r="F1" s="3"/>
      <c r="G1" s="3"/>
      <c r="H1" s="3"/>
      <c r="I1" s="3"/>
      <c r="J1" s="3"/>
      <c r="K1" s="3"/>
      <c r="L1" s="3"/>
      <c r="M1" s="3"/>
      <c r="N1" s="3"/>
      <c r="O1" s="3"/>
      <c r="P1" s="3"/>
      <c r="Q1" s="3"/>
      <c r="R1" s="3"/>
      <c r="S1" s="3"/>
      <c r="T1" s="3"/>
      <c r="U1" s="3"/>
      <c r="V1" s="3"/>
      <c r="W1" s="3"/>
      <c r="X1" s="3"/>
      <c r="Y1" s="3"/>
      <c r="Z1" s="3"/>
      <c r="AA1" s="3"/>
      <c r="AB1" s="3"/>
      <c r="AC1" s="3"/>
      <c r="AD1" s="4"/>
      <c r="AE1" s="5"/>
      <c r="AF1" s="3"/>
      <c r="AG1" s="3"/>
      <c r="AH1" s="3"/>
      <c r="AI1" s="3"/>
      <c r="AJ1" s="3"/>
      <c r="AK1" s="3"/>
      <c r="AL1" s="3"/>
      <c r="AM1" s="3"/>
      <c r="AN1" s="3"/>
      <c r="AO1" s="125"/>
      <c r="AP1" s="125"/>
      <c r="AQ1" s="125"/>
      <c r="AR1" s="125"/>
      <c r="AS1" s="125"/>
      <c r="AT1" s="1"/>
      <c r="AU1" s="1"/>
      <c r="AV1" s="1"/>
      <c r="AW1" s="1"/>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6"/>
      <c r="CF1" s="7"/>
      <c r="CG1" s="7"/>
      <c r="CH1" s="7"/>
      <c r="CI1" s="7"/>
      <c r="CJ1" s="7"/>
      <c r="CK1" s="7"/>
      <c r="CL1" s="7"/>
      <c r="CM1" s="7"/>
      <c r="CN1" s="7"/>
      <c r="CO1" s="7"/>
      <c r="CP1" s="7"/>
      <c r="CQ1" s="7"/>
      <c r="CR1" s="7"/>
      <c r="CS1" s="7"/>
      <c r="CT1" s="7"/>
      <c r="CU1" s="7"/>
      <c r="CV1" s="7"/>
      <c r="CW1" s="7"/>
      <c r="CX1" s="7"/>
      <c r="CY1" s="7"/>
      <c r="CZ1" s="7" t="s">
        <v>89</v>
      </c>
      <c r="DA1" s="8"/>
      <c r="DB1" s="6"/>
      <c r="DC1" s="6"/>
      <c r="DD1" s="6"/>
      <c r="DE1" s="6"/>
      <c r="DF1" s="6"/>
      <c r="DG1" s="6"/>
      <c r="DH1" s="6"/>
      <c r="DI1" s="6"/>
      <c r="DJ1" s="6"/>
      <c r="DK1" s="6"/>
      <c r="DL1" s="6"/>
      <c r="DM1" s="6"/>
      <c r="DN1" s="6"/>
      <c r="DO1" s="6"/>
      <c r="DP1" s="6"/>
      <c r="DQ1" s="6"/>
      <c r="DR1" s="6"/>
    </row>
    <row r="2" spans="1:122" ht="15" customHeight="1" x14ac:dyDescent="0.3">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5"/>
      <c r="AP2" s="125"/>
      <c r="AQ2" s="125"/>
      <c r="AR2" s="125"/>
      <c r="AS2" s="125"/>
      <c r="AT2" s="10"/>
      <c r="AU2" s="10"/>
      <c r="AV2" s="10"/>
      <c r="AW2" s="10"/>
      <c r="AX2" s="11"/>
      <c r="AY2" s="11"/>
      <c r="AZ2" s="11"/>
      <c r="BA2" s="11"/>
      <c r="BB2" s="12"/>
      <c r="BC2" s="11"/>
      <c r="BD2" s="11"/>
      <c r="BE2" s="11"/>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4"/>
      <c r="CG2" s="14"/>
      <c r="CH2" s="14"/>
      <c r="CI2" s="14"/>
      <c r="CJ2" s="14"/>
      <c r="CK2" s="14"/>
      <c r="CL2" s="14"/>
      <c r="CM2" s="14"/>
      <c r="CN2" s="14"/>
      <c r="CO2" s="14"/>
      <c r="CP2" s="14"/>
      <c r="CQ2" s="14"/>
      <c r="CR2" s="14"/>
      <c r="CS2" s="14"/>
      <c r="CT2" s="14"/>
      <c r="CU2" s="14"/>
      <c r="CV2" s="14"/>
      <c r="CW2" s="14"/>
      <c r="CX2" s="14"/>
      <c r="CY2" s="14"/>
      <c r="CZ2" s="7" t="s">
        <v>90</v>
      </c>
      <c r="DA2" s="13"/>
      <c r="DB2" s="6"/>
      <c r="DC2" s="6"/>
      <c r="DD2" s="6"/>
      <c r="DE2" s="6"/>
      <c r="DF2" s="6"/>
      <c r="DG2" s="6"/>
      <c r="DH2" s="6"/>
      <c r="DI2" s="6"/>
      <c r="DJ2" s="6"/>
      <c r="DK2" s="6"/>
      <c r="DL2" s="6"/>
      <c r="DM2" s="6"/>
      <c r="DN2" s="6"/>
      <c r="DO2" s="6"/>
      <c r="DP2" s="6"/>
      <c r="DQ2" s="6"/>
      <c r="DR2" s="6"/>
    </row>
    <row r="3" spans="1:122" ht="12.75" customHeight="1" x14ac:dyDescent="0.3">
      <c r="A3" s="126"/>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5"/>
      <c r="AP3" s="125"/>
      <c r="AQ3" s="125"/>
      <c r="AR3" s="125"/>
      <c r="AS3" s="125"/>
      <c r="AT3" s="10"/>
      <c r="AU3" s="10"/>
      <c r="AV3" s="10"/>
      <c r="AW3" s="10"/>
      <c r="AX3" s="15"/>
      <c r="AY3" s="15"/>
      <c r="AZ3" s="15"/>
      <c r="BA3" s="15"/>
      <c r="BB3" s="13"/>
      <c r="BC3" s="15"/>
      <c r="BD3" s="15"/>
      <c r="BE3" s="15"/>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4"/>
      <c r="CG3" s="14"/>
      <c r="CH3" s="14"/>
      <c r="CI3" s="14"/>
      <c r="CJ3" s="14"/>
      <c r="CK3" s="14"/>
      <c r="CL3" s="14"/>
      <c r="CM3" s="14"/>
      <c r="CN3" s="14"/>
      <c r="CO3" s="14"/>
      <c r="CP3" s="14"/>
      <c r="CQ3" s="14"/>
      <c r="CR3" s="14"/>
      <c r="CS3" s="14"/>
      <c r="CT3" s="14"/>
      <c r="CU3" s="14"/>
      <c r="CV3" s="14"/>
      <c r="CW3" s="14"/>
      <c r="CX3" s="14"/>
      <c r="CY3" s="14"/>
      <c r="CZ3" s="7" t="s">
        <v>91</v>
      </c>
      <c r="DA3" s="13"/>
      <c r="DB3" s="6"/>
      <c r="DC3" s="6"/>
      <c r="DD3" s="6"/>
      <c r="DE3" s="6"/>
      <c r="DF3" s="6"/>
      <c r="DG3" s="6"/>
      <c r="DH3" s="6"/>
      <c r="DI3" s="6"/>
      <c r="DJ3" s="6"/>
      <c r="DK3" s="6"/>
      <c r="DL3" s="6"/>
      <c r="DM3" s="6"/>
      <c r="DN3" s="6"/>
      <c r="DO3" s="6"/>
      <c r="DP3" s="6"/>
      <c r="DQ3" s="6"/>
      <c r="DR3" s="6"/>
    </row>
    <row r="4" spans="1:122" ht="12.75" customHeight="1" x14ac:dyDescent="0.3">
      <c r="A4" s="16"/>
      <c r="B4" s="17"/>
      <c r="C4" s="13"/>
      <c r="D4" s="18"/>
      <c r="E4" s="19"/>
      <c r="F4" s="19"/>
      <c r="G4" s="19"/>
      <c r="H4" s="19"/>
      <c r="I4" s="19"/>
      <c r="J4" s="13"/>
      <c r="K4" s="20"/>
      <c r="L4" s="6"/>
      <c r="M4" s="6"/>
      <c r="N4" s="20"/>
      <c r="O4" s="13"/>
      <c r="P4" s="13"/>
      <c r="Q4" s="13"/>
      <c r="R4" s="19"/>
      <c r="S4" s="127"/>
      <c r="T4" s="127"/>
      <c r="U4" s="19"/>
      <c r="V4" s="19"/>
      <c r="W4" s="13"/>
      <c r="X4" s="13"/>
      <c r="Y4" s="13"/>
      <c r="Z4" s="13"/>
      <c r="AA4" s="13"/>
      <c r="AB4" s="13"/>
      <c r="AC4" s="13"/>
      <c r="AD4" s="21"/>
      <c r="AE4" s="22"/>
      <c r="AF4" s="13"/>
      <c r="AG4" s="13"/>
      <c r="AH4" s="13"/>
      <c r="AI4" s="13"/>
      <c r="AJ4" s="13"/>
      <c r="AK4" s="13"/>
      <c r="AL4" s="13"/>
      <c r="AM4" s="13"/>
      <c r="AN4" s="13"/>
      <c r="AO4" s="125"/>
      <c r="AP4" s="125"/>
      <c r="AQ4" s="125"/>
      <c r="AR4" s="125"/>
      <c r="AS4" s="125"/>
      <c r="AT4" s="10"/>
      <c r="AU4" s="10"/>
      <c r="AV4" s="10"/>
      <c r="AW4" s="10"/>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4"/>
      <c r="CG4" s="14"/>
      <c r="CH4" s="14"/>
      <c r="CI4" s="14"/>
      <c r="CJ4" s="14"/>
      <c r="CK4" s="14"/>
      <c r="CL4" s="14"/>
      <c r="CM4" s="14"/>
      <c r="CN4" s="14"/>
      <c r="CO4" s="14"/>
      <c r="CP4" s="14"/>
      <c r="CQ4" s="14"/>
      <c r="CR4" s="14"/>
      <c r="CS4" s="14"/>
      <c r="CT4" s="14"/>
      <c r="CU4" s="14"/>
      <c r="CV4" s="14"/>
      <c r="CW4" s="14"/>
      <c r="CX4" s="14"/>
      <c r="CY4" s="14"/>
      <c r="CZ4" s="14"/>
      <c r="DA4" s="13"/>
      <c r="DB4" s="6"/>
      <c r="DC4" s="6"/>
      <c r="DD4" s="6"/>
      <c r="DE4" s="6"/>
      <c r="DF4" s="6"/>
      <c r="DG4" s="6"/>
      <c r="DH4" s="6"/>
      <c r="DI4" s="6"/>
      <c r="DJ4" s="6"/>
      <c r="DK4" s="6"/>
      <c r="DL4" s="6"/>
      <c r="DM4" s="6"/>
      <c r="DN4" s="6"/>
      <c r="DO4" s="6"/>
      <c r="DP4" s="6"/>
      <c r="DQ4" s="6"/>
      <c r="DR4" s="6"/>
    </row>
    <row r="5" spans="1:122" ht="12.75" customHeight="1" x14ac:dyDescent="0.3">
      <c r="A5" s="16"/>
      <c r="B5" s="17"/>
      <c r="C5" s="13"/>
      <c r="D5" s="18"/>
      <c r="E5" s="19"/>
      <c r="F5" s="19"/>
      <c r="G5" s="19"/>
      <c r="H5" s="19"/>
      <c r="I5" s="19"/>
      <c r="J5" s="13"/>
      <c r="K5" s="20"/>
      <c r="L5" s="6"/>
      <c r="M5" s="6"/>
      <c r="N5" s="20"/>
      <c r="O5" s="13"/>
      <c r="P5" s="13"/>
      <c r="Q5" s="13"/>
      <c r="R5" s="19"/>
      <c r="S5" s="127" t="s">
        <v>92</v>
      </c>
      <c r="T5" s="127"/>
      <c r="U5" s="19"/>
      <c r="V5" s="19"/>
      <c r="W5" s="13"/>
      <c r="X5" s="13"/>
      <c r="Y5" s="13"/>
      <c r="Z5" s="13"/>
      <c r="AA5" s="13"/>
      <c r="AB5" s="13"/>
      <c r="AC5" s="13"/>
      <c r="AD5" s="21"/>
      <c r="AE5" s="22"/>
      <c r="AF5" s="13"/>
      <c r="AG5" s="13"/>
      <c r="AH5" s="13"/>
      <c r="AI5" s="13"/>
      <c r="AJ5" s="13"/>
      <c r="AK5" s="13"/>
      <c r="AL5" s="13"/>
      <c r="AM5" s="13"/>
      <c r="AN5" s="13"/>
      <c r="AO5" s="125"/>
      <c r="AP5" s="125"/>
      <c r="AQ5" s="125"/>
      <c r="AR5" s="125"/>
      <c r="AS5" s="125"/>
      <c r="AT5" s="10"/>
      <c r="AU5" s="10"/>
      <c r="AV5" s="10"/>
      <c r="AW5" s="10"/>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4"/>
      <c r="CG5" s="14"/>
      <c r="CH5" s="14"/>
      <c r="CI5" s="14"/>
      <c r="CJ5" s="14"/>
      <c r="CK5" s="14"/>
      <c r="CL5" s="14"/>
      <c r="CM5" s="14"/>
      <c r="CN5" s="14"/>
      <c r="CO5" s="14"/>
      <c r="CP5" s="14"/>
      <c r="CQ5" s="14"/>
      <c r="CR5" s="14"/>
      <c r="CS5" s="14"/>
      <c r="CT5" s="14"/>
      <c r="CU5" s="14"/>
      <c r="CV5" s="14"/>
      <c r="CW5" s="14"/>
      <c r="CX5" s="14"/>
      <c r="CY5" s="14"/>
      <c r="CZ5" s="14"/>
      <c r="DA5" s="13"/>
      <c r="DB5" s="6"/>
      <c r="DC5" s="6"/>
      <c r="DD5" s="6"/>
      <c r="DE5" s="6"/>
      <c r="DF5" s="6"/>
      <c r="DG5" s="6"/>
      <c r="DH5" s="6"/>
      <c r="DI5" s="6"/>
      <c r="DJ5" s="6"/>
      <c r="DK5" s="6"/>
      <c r="DL5" s="6"/>
      <c r="DM5" s="6"/>
      <c r="DN5" s="6"/>
      <c r="DO5" s="6"/>
      <c r="DP5" s="6"/>
      <c r="DQ5" s="6"/>
      <c r="DR5" s="6"/>
    </row>
    <row r="6" spans="1:122" ht="12.75" customHeight="1" x14ac:dyDescent="0.3">
      <c r="A6" s="16"/>
      <c r="B6" s="17"/>
      <c r="C6" s="13"/>
      <c r="D6" s="18"/>
      <c r="E6" s="19"/>
      <c r="F6" s="19"/>
      <c r="G6" s="19"/>
      <c r="H6" s="19"/>
      <c r="I6" s="19"/>
      <c r="J6" s="13"/>
      <c r="K6" s="20"/>
      <c r="L6" s="6"/>
      <c r="M6" s="6"/>
      <c r="N6" s="20"/>
      <c r="O6" s="13"/>
      <c r="P6" s="13"/>
      <c r="Q6" s="13"/>
      <c r="R6" s="19"/>
      <c r="S6" s="20"/>
      <c r="T6" s="20"/>
      <c r="U6" s="19"/>
      <c r="V6" s="19"/>
      <c r="W6" s="13"/>
      <c r="X6" s="13"/>
      <c r="Y6" s="13"/>
      <c r="Z6" s="13"/>
      <c r="AA6" s="13"/>
      <c r="AB6" s="13"/>
      <c r="AC6" s="13"/>
      <c r="AD6" s="21"/>
      <c r="AE6" s="22"/>
      <c r="AF6" s="13"/>
      <c r="AG6" s="13"/>
      <c r="AH6" s="13"/>
      <c r="AI6" s="13"/>
      <c r="AJ6" s="13"/>
      <c r="AK6" s="13"/>
      <c r="AL6" s="13"/>
      <c r="AM6" s="13"/>
      <c r="AN6" s="13"/>
      <c r="AO6" s="125"/>
      <c r="AP6" s="125"/>
      <c r="AQ6" s="125"/>
      <c r="AR6" s="125"/>
      <c r="AS6" s="125"/>
      <c r="AT6" s="10"/>
      <c r="AU6" s="10"/>
      <c r="AV6" s="10"/>
      <c r="AW6" s="10"/>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4"/>
      <c r="CG6" s="14"/>
      <c r="CH6" s="14"/>
      <c r="CI6" s="14"/>
      <c r="CJ6" s="14"/>
      <c r="CK6" s="14"/>
      <c r="CL6" s="14"/>
      <c r="CM6" s="14"/>
      <c r="CN6" s="14"/>
      <c r="CO6" s="14"/>
      <c r="CP6" s="14"/>
      <c r="CQ6" s="14"/>
      <c r="CR6" s="14"/>
      <c r="CS6" s="14"/>
      <c r="CT6" s="14"/>
      <c r="CU6" s="14"/>
      <c r="CV6" s="14"/>
      <c r="CW6" s="14"/>
      <c r="CX6" s="14"/>
      <c r="CY6" s="14"/>
      <c r="CZ6" s="14"/>
      <c r="DA6" s="13"/>
      <c r="DB6" s="6"/>
      <c r="DC6" s="6"/>
      <c r="DD6" s="6"/>
      <c r="DE6" s="6"/>
      <c r="DF6" s="6"/>
      <c r="DG6" s="6"/>
      <c r="DH6" s="6"/>
      <c r="DI6" s="6"/>
      <c r="DJ6" s="6"/>
      <c r="DK6" s="6"/>
      <c r="DL6" s="6"/>
      <c r="DM6" s="6"/>
      <c r="DN6" s="6"/>
      <c r="DO6" s="6"/>
      <c r="DP6" s="6"/>
      <c r="DQ6" s="6"/>
      <c r="DR6" s="6"/>
    </row>
    <row r="7" spans="1:122" ht="12.75" customHeight="1" x14ac:dyDescent="0.3">
      <c r="A7" s="16"/>
      <c r="B7" s="17"/>
      <c r="C7" s="13"/>
      <c r="D7" s="18"/>
      <c r="E7" s="19"/>
      <c r="F7" s="19"/>
      <c r="G7" s="19"/>
      <c r="H7" s="19"/>
      <c r="I7" s="19"/>
      <c r="J7" s="13"/>
      <c r="K7" s="20"/>
      <c r="L7" s="6"/>
      <c r="M7" s="6"/>
      <c r="N7" s="20"/>
      <c r="O7" s="13"/>
      <c r="P7" s="13"/>
      <c r="Q7" s="13"/>
      <c r="R7" s="19"/>
      <c r="S7" s="20"/>
      <c r="T7" s="20"/>
      <c r="U7" s="19"/>
      <c r="V7" s="19"/>
      <c r="W7" s="13"/>
      <c r="X7" s="13"/>
      <c r="Y7" s="13"/>
      <c r="Z7" s="13"/>
      <c r="AA7" s="13"/>
      <c r="AB7" s="13"/>
      <c r="AC7" s="13"/>
      <c r="AD7" s="21"/>
      <c r="AE7" s="22"/>
      <c r="AF7" s="13"/>
      <c r="AG7" s="13"/>
      <c r="AH7" s="13"/>
      <c r="AI7" s="13"/>
      <c r="AJ7" s="13"/>
      <c r="AK7" s="13"/>
      <c r="AL7" s="13"/>
      <c r="AM7" s="13"/>
      <c r="AN7" s="13"/>
      <c r="AO7" s="125"/>
      <c r="AP7" s="125"/>
      <c r="AQ7" s="125"/>
      <c r="AR7" s="125"/>
      <c r="AS7" s="125"/>
      <c r="AT7" s="10"/>
      <c r="AU7" s="10"/>
      <c r="AV7" s="10"/>
      <c r="AW7" s="10"/>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4"/>
      <c r="CG7" s="14"/>
      <c r="CH7" s="14"/>
      <c r="CI7" s="14"/>
      <c r="CJ7" s="14"/>
      <c r="CK7" s="14"/>
      <c r="CL7" s="14"/>
      <c r="CM7" s="14"/>
      <c r="CN7" s="14"/>
      <c r="CO7" s="14"/>
      <c r="CP7" s="14"/>
      <c r="CQ7" s="14"/>
      <c r="CR7" s="14"/>
      <c r="CS7" s="14"/>
      <c r="CT7" s="14"/>
      <c r="CU7" s="14"/>
      <c r="CV7" s="14"/>
      <c r="CW7" s="14"/>
      <c r="CX7" s="14"/>
      <c r="CY7" s="14"/>
      <c r="CZ7" s="14"/>
      <c r="DA7" s="13"/>
      <c r="DB7" s="6"/>
      <c r="DC7" s="6"/>
      <c r="DD7" s="6"/>
      <c r="DE7" s="6"/>
      <c r="DF7" s="6"/>
      <c r="DG7" s="6"/>
      <c r="DH7" s="6"/>
      <c r="DI7" s="6"/>
      <c r="DJ7" s="6"/>
      <c r="DK7" s="6"/>
      <c r="DL7" s="6"/>
      <c r="DM7" s="6"/>
      <c r="DN7" s="6"/>
      <c r="DO7" s="6"/>
      <c r="DP7" s="6"/>
      <c r="DQ7" s="6"/>
      <c r="DR7" s="6"/>
    </row>
    <row r="8" spans="1:122" ht="12.75" customHeight="1" x14ac:dyDescent="0.3">
      <c r="A8" s="16"/>
      <c r="B8" s="17"/>
      <c r="C8" s="13"/>
      <c r="D8" s="18"/>
      <c r="E8" s="19"/>
      <c r="F8" s="19"/>
      <c r="G8" s="19"/>
      <c r="H8" s="19"/>
      <c r="I8" s="19"/>
      <c r="J8" s="13"/>
      <c r="K8" s="20"/>
      <c r="L8" s="6"/>
      <c r="M8" s="6"/>
      <c r="N8" s="20"/>
      <c r="O8" s="13"/>
      <c r="P8" s="13"/>
      <c r="Q8" s="13"/>
      <c r="R8" s="19"/>
      <c r="S8" s="20"/>
      <c r="T8" s="20"/>
      <c r="U8" s="19"/>
      <c r="V8" s="19"/>
      <c r="W8" s="13"/>
      <c r="X8" s="13"/>
      <c r="Y8" s="13"/>
      <c r="Z8" s="13"/>
      <c r="AA8" s="13"/>
      <c r="AB8" s="13"/>
      <c r="AC8" s="13"/>
      <c r="AD8" s="21"/>
      <c r="AE8" s="22"/>
      <c r="AF8" s="13"/>
      <c r="AG8" s="13"/>
      <c r="AH8" s="13"/>
      <c r="AI8" s="13"/>
      <c r="AJ8" s="13"/>
      <c r="AK8" s="13"/>
      <c r="AL8" s="13"/>
      <c r="AM8" s="13"/>
      <c r="AN8" s="13"/>
      <c r="AO8" s="125"/>
      <c r="AP8" s="125"/>
      <c r="AQ8" s="125"/>
      <c r="AR8" s="125"/>
      <c r="AS8" s="125"/>
      <c r="AT8" s="10"/>
      <c r="AU8" s="10"/>
      <c r="AV8" s="10"/>
      <c r="AW8" s="10"/>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4"/>
      <c r="CG8" s="14"/>
      <c r="CH8" s="14"/>
      <c r="CI8" s="14"/>
      <c r="CJ8" s="14"/>
      <c r="CK8" s="14"/>
      <c r="CL8" s="14"/>
      <c r="CM8" s="14"/>
      <c r="CN8" s="14"/>
      <c r="CO8" s="14"/>
      <c r="CP8" s="14"/>
      <c r="CQ8" s="14"/>
      <c r="CR8" s="14"/>
      <c r="CS8" s="14"/>
      <c r="CT8" s="14"/>
      <c r="CU8" s="14"/>
      <c r="CV8" s="14"/>
      <c r="CW8" s="14"/>
      <c r="CX8" s="14"/>
      <c r="CY8" s="14"/>
      <c r="CZ8" s="14"/>
      <c r="DA8" s="13"/>
      <c r="DB8" s="6"/>
      <c r="DC8" s="6"/>
      <c r="DD8" s="6"/>
      <c r="DE8" s="6"/>
      <c r="DF8" s="6"/>
      <c r="DG8" s="6"/>
      <c r="DH8" s="6"/>
      <c r="DI8" s="6"/>
      <c r="DJ8" s="6"/>
      <c r="DK8" s="6"/>
      <c r="DL8" s="6"/>
      <c r="DM8" s="6"/>
      <c r="DN8" s="6"/>
      <c r="DO8" s="6"/>
      <c r="DP8" s="6"/>
      <c r="DQ8" s="6"/>
      <c r="DR8" s="6"/>
    </row>
    <row r="9" spans="1:122" ht="15" customHeight="1" x14ac:dyDescent="0.3">
      <c r="A9" s="126" t="s">
        <v>93</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5"/>
      <c r="AP9" s="125"/>
      <c r="AQ9" s="125"/>
      <c r="AR9" s="125"/>
      <c r="AS9" s="125"/>
      <c r="AT9" s="10"/>
      <c r="AU9" s="10"/>
      <c r="AV9" s="10"/>
      <c r="AW9" s="10"/>
      <c r="AX9" s="11"/>
      <c r="AY9" s="11"/>
      <c r="AZ9" s="11"/>
      <c r="BA9" s="11"/>
      <c r="BB9" s="12"/>
      <c r="BC9" s="11"/>
      <c r="BD9" s="11"/>
      <c r="BE9" s="11"/>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4"/>
      <c r="CG9" s="14"/>
      <c r="CH9" s="14"/>
      <c r="CI9" s="14"/>
      <c r="CJ9" s="14"/>
      <c r="CK9" s="14"/>
      <c r="CL9" s="14"/>
      <c r="CM9" s="14"/>
      <c r="CN9" s="14"/>
      <c r="CO9" s="14"/>
      <c r="CP9" s="14"/>
      <c r="CQ9" s="14"/>
      <c r="CR9" s="14"/>
      <c r="CS9" s="14"/>
      <c r="CT9" s="14"/>
      <c r="CU9" s="14"/>
      <c r="CV9" s="14"/>
      <c r="CW9" s="14"/>
      <c r="CX9" s="14"/>
      <c r="CY9" s="14"/>
      <c r="CZ9" s="7" t="s">
        <v>90</v>
      </c>
      <c r="DA9" s="13"/>
      <c r="DB9" s="6"/>
      <c r="DC9" s="6"/>
      <c r="DD9" s="6"/>
      <c r="DE9" s="6"/>
      <c r="DF9" s="6"/>
      <c r="DG9" s="6"/>
      <c r="DH9" s="6"/>
      <c r="DI9" s="6"/>
      <c r="DJ9" s="6"/>
      <c r="DK9" s="6"/>
      <c r="DL9" s="6"/>
      <c r="DM9" s="6"/>
      <c r="DN9" s="6"/>
      <c r="DO9" s="6"/>
      <c r="DP9" s="6"/>
      <c r="DQ9" s="6"/>
      <c r="DR9" s="6"/>
    </row>
    <row r="10" spans="1:122" ht="12.75" customHeight="1" x14ac:dyDescent="0.3">
      <c r="A10" s="126"/>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5"/>
      <c r="AP10" s="125"/>
      <c r="AQ10" s="125"/>
      <c r="AR10" s="125"/>
      <c r="AS10" s="125"/>
      <c r="AT10" s="10"/>
      <c r="AU10" s="10"/>
      <c r="AV10" s="10"/>
      <c r="AW10" s="10"/>
      <c r="AX10" s="15"/>
      <c r="AY10" s="15"/>
      <c r="AZ10" s="15"/>
      <c r="BA10" s="15"/>
      <c r="BB10" s="13"/>
      <c r="BC10" s="15"/>
      <c r="BD10" s="15"/>
      <c r="BE10" s="15"/>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4"/>
      <c r="CG10" s="14"/>
      <c r="CH10" s="14"/>
      <c r="CI10" s="14"/>
      <c r="CJ10" s="14"/>
      <c r="CK10" s="14"/>
      <c r="CL10" s="14"/>
      <c r="CM10" s="14"/>
      <c r="CN10" s="14"/>
      <c r="CO10" s="14"/>
      <c r="CP10" s="14"/>
      <c r="CQ10" s="14"/>
      <c r="CR10" s="14"/>
      <c r="CS10" s="14"/>
      <c r="CT10" s="14"/>
      <c r="CU10" s="14"/>
      <c r="CV10" s="14"/>
      <c r="CW10" s="14"/>
      <c r="CX10" s="14"/>
      <c r="CY10" s="14"/>
      <c r="CZ10" s="7" t="s">
        <v>91</v>
      </c>
      <c r="DA10" s="13"/>
      <c r="DB10" s="6"/>
      <c r="DC10" s="6"/>
      <c r="DD10" s="6"/>
      <c r="DE10" s="6"/>
      <c r="DF10" s="6"/>
      <c r="DG10" s="6"/>
      <c r="DH10" s="6"/>
      <c r="DI10" s="6"/>
      <c r="DJ10" s="6"/>
      <c r="DK10" s="6"/>
      <c r="DL10" s="6"/>
      <c r="DM10" s="6"/>
      <c r="DN10" s="6"/>
      <c r="DO10" s="6"/>
      <c r="DP10" s="6"/>
      <c r="DQ10" s="6"/>
      <c r="DR10" s="6"/>
    </row>
    <row r="11" spans="1:122" ht="12.75" customHeight="1" x14ac:dyDescent="0.3">
      <c r="A11" s="16"/>
      <c r="B11" s="2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24"/>
      <c r="AE11" s="22"/>
      <c r="AF11" s="13"/>
      <c r="AG11" s="13"/>
      <c r="AH11" s="13"/>
      <c r="AI11" s="13"/>
      <c r="AJ11" s="13"/>
      <c r="AK11" s="13"/>
      <c r="AL11" s="13"/>
      <c r="AM11" s="13"/>
      <c r="AN11" s="13"/>
      <c r="AO11" s="125"/>
      <c r="AP11" s="125"/>
      <c r="AQ11" s="125"/>
      <c r="AR11" s="125"/>
      <c r="AS11" s="125"/>
      <c r="AT11" s="16"/>
      <c r="AU11" s="16"/>
      <c r="AV11" s="16"/>
      <c r="AW11" s="16"/>
      <c r="AX11" s="13"/>
      <c r="AY11" s="13"/>
      <c r="AZ11" s="13"/>
      <c r="BA11" s="13"/>
      <c r="BB11" s="25"/>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7"/>
      <c r="DA11" s="13"/>
      <c r="DB11" s="6"/>
      <c r="DC11" s="6"/>
      <c r="DD11" s="6"/>
      <c r="DE11" s="6"/>
      <c r="DF11" s="6"/>
      <c r="DG11" s="6"/>
      <c r="DH11" s="6"/>
      <c r="DI11" s="6"/>
      <c r="DJ11" s="6"/>
      <c r="DK11" s="6"/>
      <c r="DL11" s="6"/>
      <c r="DM11" s="6"/>
      <c r="DN11" s="6"/>
      <c r="DO11" s="6"/>
      <c r="DP11" s="6"/>
      <c r="DQ11" s="6"/>
      <c r="DR11" s="6"/>
    </row>
    <row r="12" spans="1:122" ht="15.15" customHeight="1" x14ac:dyDescent="0.3">
      <c r="A12" s="16"/>
      <c r="B12" s="16"/>
      <c r="C12" s="6"/>
      <c r="D12" s="23"/>
      <c r="E12" s="128" t="s">
        <v>94</v>
      </c>
      <c r="F12" s="128"/>
      <c r="G12" s="128"/>
      <c r="H12" s="128"/>
      <c r="I12" s="128"/>
      <c r="J12" s="128"/>
      <c r="K12" s="128"/>
      <c r="L12" s="13"/>
      <c r="M12" s="13"/>
      <c r="N12" s="13"/>
      <c r="O12" s="13"/>
      <c r="P12" s="13"/>
      <c r="Q12" s="13"/>
      <c r="R12" s="13"/>
      <c r="S12" s="13"/>
      <c r="T12" s="13"/>
      <c r="U12" s="13"/>
      <c r="V12" s="13"/>
      <c r="W12" s="13"/>
      <c r="X12" s="13"/>
      <c r="Y12" s="13"/>
      <c r="Z12" s="13"/>
      <c r="AA12" s="13"/>
      <c r="AB12" s="13"/>
      <c r="AC12" s="13"/>
      <c r="AD12" s="24"/>
      <c r="AE12" s="22"/>
      <c r="AF12" s="13"/>
      <c r="AG12" s="13"/>
      <c r="AH12" s="13"/>
      <c r="AI12" s="13"/>
      <c r="AJ12" s="13"/>
      <c r="AK12" s="13"/>
      <c r="AL12" s="13"/>
      <c r="AM12" s="13"/>
      <c r="AN12" s="13"/>
      <c r="AO12" s="125"/>
      <c r="AP12" s="125"/>
      <c r="AQ12" s="125"/>
      <c r="AR12" s="125"/>
      <c r="AS12" s="125"/>
      <c r="AT12" s="10"/>
      <c r="AU12" s="10"/>
      <c r="AV12" s="10"/>
      <c r="AW12" s="10"/>
      <c r="AX12" s="13"/>
      <c r="AY12" s="13"/>
      <c r="AZ12" s="13"/>
      <c r="BA12" s="13"/>
      <c r="BB12" s="25"/>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6"/>
      <c r="DC12" s="6"/>
      <c r="DD12" s="6"/>
      <c r="DE12" s="6"/>
      <c r="DF12" s="6"/>
      <c r="DG12" s="6"/>
      <c r="DH12" s="6"/>
      <c r="DI12" s="6"/>
      <c r="DJ12" s="6"/>
      <c r="DK12" s="6"/>
      <c r="DL12" s="6"/>
      <c r="DM12" s="6"/>
      <c r="DN12" s="6"/>
      <c r="DO12" s="6"/>
      <c r="DP12" s="6"/>
      <c r="DQ12" s="6"/>
      <c r="DR12" s="6"/>
    </row>
    <row r="13" spans="1:122" ht="12.75" customHeight="1" x14ac:dyDescent="0.3">
      <c r="A13" s="16"/>
      <c r="B13" s="16" t="s">
        <v>95</v>
      </c>
      <c r="C13" s="2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24"/>
      <c r="AE13" s="22"/>
      <c r="AF13" s="13"/>
      <c r="AG13" s="13"/>
      <c r="AH13" s="13"/>
      <c r="AI13" s="13"/>
      <c r="AJ13" s="13"/>
      <c r="AK13" s="13"/>
      <c r="AL13" s="13"/>
      <c r="AM13" s="13"/>
      <c r="AN13" s="13"/>
      <c r="AO13" s="13"/>
      <c r="AP13" s="13"/>
      <c r="AQ13" s="13"/>
      <c r="AR13" s="13"/>
      <c r="AS13" s="13"/>
      <c r="AT13" s="13"/>
      <c r="AU13" s="13"/>
      <c r="AV13" s="13"/>
      <c r="AW13" s="13"/>
      <c r="AX13" s="13"/>
      <c r="AY13" s="13"/>
      <c r="AZ13" s="13"/>
      <c r="BA13" s="13"/>
      <c r="BB13" s="26"/>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6"/>
      <c r="DC13" s="6"/>
      <c r="DD13" s="6"/>
      <c r="DE13" s="6"/>
      <c r="DF13" s="6"/>
      <c r="DG13" s="6"/>
      <c r="DH13" s="6"/>
      <c r="DI13" s="6"/>
      <c r="DJ13" s="6"/>
      <c r="DK13" s="6"/>
      <c r="DL13" s="6"/>
      <c r="DM13" s="6"/>
      <c r="DN13" s="6"/>
      <c r="DO13" s="6"/>
      <c r="DP13" s="6"/>
      <c r="DQ13" s="6"/>
      <c r="DR13" s="6"/>
    </row>
    <row r="14" spans="1:122" ht="12.75" customHeight="1" x14ac:dyDescent="0.3">
      <c r="A14" s="1"/>
      <c r="B14" s="27"/>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28"/>
      <c r="AE14" s="5"/>
      <c r="AF14" s="3"/>
      <c r="AG14" s="3"/>
      <c r="AH14" s="3"/>
      <c r="AI14" s="3"/>
      <c r="AJ14" s="3"/>
      <c r="AK14" s="3"/>
      <c r="AL14" s="3"/>
      <c r="AM14" s="3"/>
      <c r="AN14" s="3"/>
      <c r="AO14" s="3"/>
      <c r="AP14" s="3"/>
      <c r="AQ14" s="3"/>
      <c r="AR14" s="3"/>
      <c r="AS14" s="3"/>
      <c r="AT14" s="3"/>
      <c r="AU14" s="3"/>
      <c r="AV14" s="3"/>
      <c r="AW14" s="3"/>
      <c r="AX14" s="3"/>
      <c r="AY14" s="3"/>
      <c r="AZ14" s="3"/>
      <c r="BA14" s="3"/>
      <c r="BB14" s="2"/>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6"/>
      <c r="DC14" s="6"/>
      <c r="DD14" s="6"/>
      <c r="DE14" s="6"/>
      <c r="DF14" s="6"/>
      <c r="DG14" s="6"/>
      <c r="DH14" s="6"/>
      <c r="DI14" s="6"/>
      <c r="DJ14" s="6"/>
      <c r="DK14" s="6"/>
      <c r="DL14" s="6"/>
      <c r="DM14" s="6"/>
      <c r="DN14" s="6"/>
      <c r="DO14" s="6"/>
      <c r="DP14" s="6"/>
      <c r="DQ14" s="6"/>
      <c r="DR14" s="6"/>
    </row>
    <row r="15" spans="1:122" ht="27.75" customHeight="1" x14ac:dyDescent="0.3">
      <c r="A15" s="29"/>
      <c r="B15" s="129" t="s">
        <v>0</v>
      </c>
      <c r="C15" s="132" t="s">
        <v>96</v>
      </c>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4"/>
      <c r="AC15" s="138" t="s">
        <v>97</v>
      </c>
      <c r="AD15" s="141" t="s">
        <v>98</v>
      </c>
      <c r="AE15" s="142"/>
      <c r="AF15" s="147" t="s">
        <v>99</v>
      </c>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9"/>
      <c r="BJ15" s="156" t="s">
        <v>7</v>
      </c>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8"/>
      <c r="CN15" s="202" t="s">
        <v>8</v>
      </c>
      <c r="CO15" s="167"/>
      <c r="CP15" s="167"/>
      <c r="CQ15" s="167"/>
      <c r="CR15" s="167"/>
      <c r="CS15" s="167"/>
      <c r="CT15" s="167"/>
      <c r="CU15" s="167"/>
      <c r="CV15" s="167"/>
      <c r="CW15" s="167"/>
      <c r="CX15" s="167"/>
      <c r="CY15" s="167"/>
      <c r="CZ15" s="167"/>
      <c r="DA15" s="167"/>
      <c r="DB15" s="168"/>
      <c r="DC15" s="166" t="s">
        <v>9</v>
      </c>
      <c r="DD15" s="167"/>
      <c r="DE15" s="167"/>
      <c r="DF15" s="167"/>
      <c r="DG15" s="167"/>
      <c r="DH15" s="167"/>
      <c r="DI15" s="167"/>
      <c r="DJ15" s="167"/>
      <c r="DK15" s="167"/>
      <c r="DL15" s="167"/>
      <c r="DM15" s="167"/>
      <c r="DN15" s="167"/>
      <c r="DO15" s="167"/>
      <c r="DP15" s="167"/>
      <c r="DQ15" s="168"/>
      <c r="DR15" s="175" t="s">
        <v>1</v>
      </c>
    </row>
    <row r="16" spans="1:122" ht="15" customHeight="1" x14ac:dyDescent="0.3">
      <c r="A16" s="30"/>
      <c r="B16" s="130"/>
      <c r="C16" s="135"/>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7"/>
      <c r="AC16" s="139"/>
      <c r="AD16" s="143"/>
      <c r="AE16" s="144"/>
      <c r="AF16" s="150"/>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2"/>
      <c r="BJ16" s="159"/>
      <c r="BK16" s="151"/>
      <c r="BL16" s="151"/>
      <c r="BM16" s="151"/>
      <c r="BN16" s="151"/>
      <c r="BO16" s="151"/>
      <c r="BP16" s="151"/>
      <c r="BQ16" s="151"/>
      <c r="BR16" s="151"/>
      <c r="BS16" s="151"/>
      <c r="BT16" s="151"/>
      <c r="BU16" s="151"/>
      <c r="BV16" s="151"/>
      <c r="BW16" s="151"/>
      <c r="BX16" s="151"/>
      <c r="BY16" s="151"/>
      <c r="BZ16" s="151"/>
      <c r="CA16" s="151"/>
      <c r="CB16" s="151"/>
      <c r="CC16" s="151"/>
      <c r="CD16" s="151"/>
      <c r="CE16" s="151"/>
      <c r="CF16" s="151"/>
      <c r="CG16" s="151"/>
      <c r="CH16" s="151"/>
      <c r="CI16" s="151"/>
      <c r="CJ16" s="151"/>
      <c r="CK16" s="151"/>
      <c r="CL16" s="151"/>
      <c r="CM16" s="152"/>
      <c r="CN16" s="203"/>
      <c r="CO16" s="170"/>
      <c r="CP16" s="170"/>
      <c r="CQ16" s="170"/>
      <c r="CR16" s="170"/>
      <c r="CS16" s="170"/>
      <c r="CT16" s="170"/>
      <c r="CU16" s="170"/>
      <c r="CV16" s="170"/>
      <c r="CW16" s="170"/>
      <c r="CX16" s="170"/>
      <c r="CY16" s="170"/>
      <c r="CZ16" s="170"/>
      <c r="DA16" s="170"/>
      <c r="DB16" s="171"/>
      <c r="DC16" s="169"/>
      <c r="DD16" s="170"/>
      <c r="DE16" s="170"/>
      <c r="DF16" s="170"/>
      <c r="DG16" s="170"/>
      <c r="DH16" s="170"/>
      <c r="DI16" s="170"/>
      <c r="DJ16" s="170"/>
      <c r="DK16" s="170"/>
      <c r="DL16" s="170"/>
      <c r="DM16" s="170"/>
      <c r="DN16" s="170"/>
      <c r="DO16" s="170"/>
      <c r="DP16" s="170"/>
      <c r="DQ16" s="171"/>
      <c r="DR16" s="176"/>
    </row>
    <row r="17" spans="1:122" ht="34.200000000000003" customHeight="1" x14ac:dyDescent="0.3">
      <c r="A17" s="30"/>
      <c r="B17" s="130"/>
      <c r="C17" s="163" t="s">
        <v>100</v>
      </c>
      <c r="D17" s="164"/>
      <c r="E17" s="164"/>
      <c r="F17" s="164"/>
      <c r="G17" s="164"/>
      <c r="H17" s="164"/>
      <c r="I17" s="164"/>
      <c r="J17" s="164"/>
      <c r="K17" s="164"/>
      <c r="L17" s="164"/>
      <c r="M17" s="164"/>
      <c r="N17" s="164"/>
      <c r="O17" s="164"/>
      <c r="P17" s="164"/>
      <c r="Q17" s="164"/>
      <c r="R17" s="164"/>
      <c r="S17" s="164"/>
      <c r="T17" s="164"/>
      <c r="U17" s="164"/>
      <c r="V17" s="165"/>
      <c r="W17" s="163" t="s">
        <v>101</v>
      </c>
      <c r="X17" s="164"/>
      <c r="Y17" s="164"/>
      <c r="Z17" s="164"/>
      <c r="AA17" s="164"/>
      <c r="AB17" s="165"/>
      <c r="AC17" s="139"/>
      <c r="AD17" s="143"/>
      <c r="AE17" s="144"/>
      <c r="AF17" s="153"/>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5"/>
      <c r="BJ17" s="160"/>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2"/>
      <c r="CN17" s="204"/>
      <c r="CO17" s="173"/>
      <c r="CP17" s="173"/>
      <c r="CQ17" s="173"/>
      <c r="CR17" s="173"/>
      <c r="CS17" s="173"/>
      <c r="CT17" s="173"/>
      <c r="CU17" s="173"/>
      <c r="CV17" s="173"/>
      <c r="CW17" s="173"/>
      <c r="CX17" s="173"/>
      <c r="CY17" s="173"/>
      <c r="CZ17" s="173"/>
      <c r="DA17" s="173"/>
      <c r="DB17" s="174"/>
      <c r="DC17" s="172"/>
      <c r="DD17" s="173"/>
      <c r="DE17" s="173"/>
      <c r="DF17" s="173"/>
      <c r="DG17" s="173"/>
      <c r="DH17" s="173"/>
      <c r="DI17" s="173"/>
      <c r="DJ17" s="173"/>
      <c r="DK17" s="173"/>
      <c r="DL17" s="173"/>
      <c r="DM17" s="173"/>
      <c r="DN17" s="173"/>
      <c r="DO17" s="173"/>
      <c r="DP17" s="173"/>
      <c r="DQ17" s="174"/>
      <c r="DR17" s="176"/>
    </row>
    <row r="18" spans="1:122" ht="35.4" customHeight="1" x14ac:dyDescent="0.3">
      <c r="A18" s="31" t="s">
        <v>2</v>
      </c>
      <c r="B18" s="130"/>
      <c r="C18" s="178" t="s">
        <v>102</v>
      </c>
      <c r="D18" s="179"/>
      <c r="E18" s="180"/>
      <c r="F18" s="163" t="s">
        <v>103</v>
      </c>
      <c r="G18" s="164"/>
      <c r="H18" s="164"/>
      <c r="I18" s="165"/>
      <c r="J18" s="163" t="s">
        <v>104</v>
      </c>
      <c r="K18" s="164"/>
      <c r="L18" s="165"/>
      <c r="M18" s="163" t="s">
        <v>105</v>
      </c>
      <c r="N18" s="164"/>
      <c r="O18" s="164"/>
      <c r="P18" s="165"/>
      <c r="Q18" s="163" t="s">
        <v>106</v>
      </c>
      <c r="R18" s="164"/>
      <c r="S18" s="165"/>
      <c r="T18" s="163" t="s">
        <v>107</v>
      </c>
      <c r="U18" s="164"/>
      <c r="V18" s="165"/>
      <c r="W18" s="163" t="s">
        <v>108</v>
      </c>
      <c r="X18" s="164"/>
      <c r="Y18" s="165"/>
      <c r="Z18" s="163" t="s">
        <v>109</v>
      </c>
      <c r="AA18" s="164"/>
      <c r="AB18" s="165"/>
      <c r="AC18" s="139"/>
      <c r="AD18" s="145"/>
      <c r="AE18" s="146"/>
      <c r="AF18" s="163" t="s">
        <v>110</v>
      </c>
      <c r="AG18" s="164"/>
      <c r="AH18" s="164"/>
      <c r="AI18" s="164"/>
      <c r="AJ18" s="164"/>
      <c r="AK18" s="164"/>
      <c r="AL18" s="164"/>
      <c r="AM18" s="164"/>
      <c r="AN18" s="164"/>
      <c r="AO18" s="165"/>
      <c r="AP18" s="233" t="s">
        <v>111</v>
      </c>
      <c r="AQ18" s="234"/>
      <c r="AR18" s="234"/>
      <c r="AS18" s="234"/>
      <c r="AT18" s="235"/>
      <c r="AU18" s="233" t="s">
        <v>112</v>
      </c>
      <c r="AV18" s="234"/>
      <c r="AW18" s="234"/>
      <c r="AX18" s="234"/>
      <c r="AY18" s="242"/>
      <c r="AZ18" s="181" t="s">
        <v>10</v>
      </c>
      <c r="BA18" s="164"/>
      <c r="BB18" s="164"/>
      <c r="BC18" s="164"/>
      <c r="BD18" s="164"/>
      <c r="BE18" s="164"/>
      <c r="BF18" s="164"/>
      <c r="BG18" s="164"/>
      <c r="BH18" s="164"/>
      <c r="BI18" s="182"/>
      <c r="BJ18" s="183" t="s">
        <v>110</v>
      </c>
      <c r="BK18" s="184"/>
      <c r="BL18" s="184"/>
      <c r="BM18" s="184"/>
      <c r="BN18" s="184"/>
      <c r="BO18" s="184"/>
      <c r="BP18" s="184"/>
      <c r="BQ18" s="184"/>
      <c r="BR18" s="184"/>
      <c r="BS18" s="184"/>
      <c r="BT18" s="185" t="s">
        <v>111</v>
      </c>
      <c r="BU18" s="185"/>
      <c r="BV18" s="185"/>
      <c r="BW18" s="185"/>
      <c r="BX18" s="185"/>
      <c r="BY18" s="185" t="s">
        <v>112</v>
      </c>
      <c r="BZ18" s="185"/>
      <c r="CA18" s="185"/>
      <c r="CB18" s="185"/>
      <c r="CC18" s="185"/>
      <c r="CD18" s="214" t="s">
        <v>10</v>
      </c>
      <c r="CE18" s="214"/>
      <c r="CF18" s="214"/>
      <c r="CG18" s="214"/>
      <c r="CH18" s="214"/>
      <c r="CI18" s="214"/>
      <c r="CJ18" s="214"/>
      <c r="CK18" s="214"/>
      <c r="CL18" s="214"/>
      <c r="CM18" s="214"/>
      <c r="CN18" s="215" t="s">
        <v>110</v>
      </c>
      <c r="CO18" s="216"/>
      <c r="CP18" s="216"/>
      <c r="CQ18" s="216"/>
      <c r="CR18" s="217"/>
      <c r="CS18" s="205" t="s">
        <v>111</v>
      </c>
      <c r="CT18" s="206"/>
      <c r="CU18" s="206"/>
      <c r="CV18" s="206"/>
      <c r="CW18" s="207"/>
      <c r="CX18" s="205" t="s">
        <v>112</v>
      </c>
      <c r="CY18" s="206"/>
      <c r="CZ18" s="206"/>
      <c r="DA18" s="206"/>
      <c r="DB18" s="207"/>
      <c r="DC18" s="205" t="s">
        <v>110</v>
      </c>
      <c r="DD18" s="206"/>
      <c r="DE18" s="206"/>
      <c r="DF18" s="206"/>
      <c r="DG18" s="207"/>
      <c r="DH18" s="224" t="s">
        <v>111</v>
      </c>
      <c r="DI18" s="225"/>
      <c r="DJ18" s="225"/>
      <c r="DK18" s="225"/>
      <c r="DL18" s="226"/>
      <c r="DM18" s="205" t="s">
        <v>112</v>
      </c>
      <c r="DN18" s="206"/>
      <c r="DO18" s="206"/>
      <c r="DP18" s="206"/>
      <c r="DQ18" s="207"/>
      <c r="DR18" s="176"/>
    </row>
    <row r="19" spans="1:122" ht="51.6" hidden="1" customHeight="1" x14ac:dyDescent="0.3">
      <c r="A19" s="32"/>
      <c r="B19" s="130"/>
      <c r="C19" s="138" t="s">
        <v>113</v>
      </c>
      <c r="D19" s="138" t="s">
        <v>114</v>
      </c>
      <c r="E19" s="138" t="s">
        <v>115</v>
      </c>
      <c r="F19" s="138" t="s">
        <v>113</v>
      </c>
      <c r="G19" s="138" t="s">
        <v>114</v>
      </c>
      <c r="H19" s="138" t="s">
        <v>115</v>
      </c>
      <c r="I19" s="138" t="s">
        <v>116</v>
      </c>
      <c r="J19" s="138" t="s">
        <v>113</v>
      </c>
      <c r="K19" s="138" t="s">
        <v>117</v>
      </c>
      <c r="L19" s="138" t="s">
        <v>115</v>
      </c>
      <c r="M19" s="138" t="s">
        <v>113</v>
      </c>
      <c r="N19" s="138" t="s">
        <v>117</v>
      </c>
      <c r="O19" s="138" t="s">
        <v>115</v>
      </c>
      <c r="P19" s="138" t="s">
        <v>116</v>
      </c>
      <c r="Q19" s="138" t="s">
        <v>113</v>
      </c>
      <c r="R19" s="138" t="s">
        <v>117</v>
      </c>
      <c r="S19" s="138" t="s">
        <v>115</v>
      </c>
      <c r="T19" s="138" t="s">
        <v>113</v>
      </c>
      <c r="U19" s="138" t="s">
        <v>117</v>
      </c>
      <c r="V19" s="138" t="s">
        <v>115</v>
      </c>
      <c r="W19" s="138" t="s">
        <v>113</v>
      </c>
      <c r="X19" s="138" t="s">
        <v>114</v>
      </c>
      <c r="Y19" s="138" t="s">
        <v>115</v>
      </c>
      <c r="Z19" s="138" t="s">
        <v>113</v>
      </c>
      <c r="AA19" s="138" t="s">
        <v>117</v>
      </c>
      <c r="AB19" s="138" t="s">
        <v>115</v>
      </c>
      <c r="AC19" s="139"/>
      <c r="AD19" s="245" t="s">
        <v>118</v>
      </c>
      <c r="AE19" s="245" t="s">
        <v>119</v>
      </c>
      <c r="AF19" s="178"/>
      <c r="AG19" s="180"/>
      <c r="AH19" s="163" t="s">
        <v>120</v>
      </c>
      <c r="AI19" s="165"/>
      <c r="AJ19" s="163" t="s">
        <v>121</v>
      </c>
      <c r="AK19" s="165"/>
      <c r="AL19" s="163" t="s">
        <v>122</v>
      </c>
      <c r="AM19" s="165"/>
      <c r="AN19" s="163" t="s">
        <v>123</v>
      </c>
      <c r="AO19" s="165"/>
      <c r="AP19" s="236"/>
      <c r="AQ19" s="237"/>
      <c r="AR19" s="237"/>
      <c r="AS19" s="237"/>
      <c r="AT19" s="238"/>
      <c r="AU19" s="236"/>
      <c r="AV19" s="237"/>
      <c r="AW19" s="237"/>
      <c r="AX19" s="237"/>
      <c r="AY19" s="243"/>
      <c r="AZ19" s="186"/>
      <c r="BA19" s="133"/>
      <c r="BB19" s="133"/>
      <c r="BC19" s="133"/>
      <c r="BD19" s="134"/>
      <c r="BE19" s="188"/>
      <c r="BF19" s="189"/>
      <c r="BG19" s="189"/>
      <c r="BH19" s="189"/>
      <c r="BI19" s="190"/>
      <c r="BJ19" s="194"/>
      <c r="BK19" s="195"/>
      <c r="BL19" s="198" t="s">
        <v>120</v>
      </c>
      <c r="BM19" s="199"/>
      <c r="BN19" s="260" t="s">
        <v>121</v>
      </c>
      <c r="BO19" s="261"/>
      <c r="BP19" s="198" t="s">
        <v>122</v>
      </c>
      <c r="BQ19" s="199"/>
      <c r="BR19" s="260" t="s">
        <v>123</v>
      </c>
      <c r="BS19" s="264"/>
      <c r="BT19" s="185"/>
      <c r="BU19" s="185"/>
      <c r="BV19" s="185"/>
      <c r="BW19" s="185"/>
      <c r="BX19" s="185"/>
      <c r="BY19" s="185"/>
      <c r="BZ19" s="185"/>
      <c r="CA19" s="185"/>
      <c r="CB19" s="185"/>
      <c r="CC19" s="185"/>
      <c r="CD19" s="248"/>
      <c r="CE19" s="249"/>
      <c r="CF19" s="249"/>
      <c r="CG19" s="249"/>
      <c r="CH19" s="250"/>
      <c r="CI19" s="251"/>
      <c r="CJ19" s="252"/>
      <c r="CK19" s="252"/>
      <c r="CL19" s="252"/>
      <c r="CM19" s="253"/>
      <c r="CN19" s="218"/>
      <c r="CO19" s="219"/>
      <c r="CP19" s="219"/>
      <c r="CQ19" s="219"/>
      <c r="CR19" s="220"/>
      <c r="CS19" s="208"/>
      <c r="CT19" s="209"/>
      <c r="CU19" s="209"/>
      <c r="CV19" s="209"/>
      <c r="CW19" s="210"/>
      <c r="CX19" s="208"/>
      <c r="CY19" s="209"/>
      <c r="CZ19" s="209"/>
      <c r="DA19" s="209"/>
      <c r="DB19" s="210"/>
      <c r="DC19" s="208"/>
      <c r="DD19" s="209"/>
      <c r="DE19" s="209"/>
      <c r="DF19" s="209"/>
      <c r="DG19" s="210"/>
      <c r="DH19" s="227"/>
      <c r="DI19" s="228"/>
      <c r="DJ19" s="228"/>
      <c r="DK19" s="228"/>
      <c r="DL19" s="229"/>
      <c r="DM19" s="208"/>
      <c r="DN19" s="209"/>
      <c r="DO19" s="209"/>
      <c r="DP19" s="209"/>
      <c r="DQ19" s="210"/>
      <c r="DR19" s="176"/>
    </row>
    <row r="20" spans="1:122" ht="12.75" hidden="1" customHeight="1" x14ac:dyDescent="0.3">
      <c r="A20" s="30"/>
      <c r="B20" s="130"/>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246"/>
      <c r="AE20" s="246"/>
      <c r="AF20" s="254" t="s">
        <v>3</v>
      </c>
      <c r="AG20" s="257" t="s">
        <v>4</v>
      </c>
      <c r="AH20" s="138" t="s">
        <v>124</v>
      </c>
      <c r="AI20" s="138" t="s">
        <v>4</v>
      </c>
      <c r="AJ20" s="138" t="s">
        <v>124</v>
      </c>
      <c r="AK20" s="138" t="s">
        <v>4</v>
      </c>
      <c r="AL20" s="138" t="s">
        <v>124</v>
      </c>
      <c r="AM20" s="138" t="s">
        <v>4</v>
      </c>
      <c r="AN20" s="138" t="s">
        <v>124</v>
      </c>
      <c r="AO20" s="138" t="s">
        <v>4</v>
      </c>
      <c r="AP20" s="236"/>
      <c r="AQ20" s="237"/>
      <c r="AR20" s="237"/>
      <c r="AS20" s="237"/>
      <c r="AT20" s="238"/>
      <c r="AU20" s="236"/>
      <c r="AV20" s="237"/>
      <c r="AW20" s="237"/>
      <c r="AX20" s="237"/>
      <c r="AY20" s="243"/>
      <c r="AZ20" s="187"/>
      <c r="BA20" s="136"/>
      <c r="BB20" s="136"/>
      <c r="BC20" s="136"/>
      <c r="BD20" s="137"/>
      <c r="BE20" s="191"/>
      <c r="BF20" s="192"/>
      <c r="BG20" s="192"/>
      <c r="BH20" s="192"/>
      <c r="BI20" s="193"/>
      <c r="BJ20" s="196"/>
      <c r="BK20" s="197"/>
      <c r="BL20" s="200"/>
      <c r="BM20" s="201"/>
      <c r="BN20" s="262"/>
      <c r="BO20" s="263"/>
      <c r="BP20" s="200"/>
      <c r="BQ20" s="201"/>
      <c r="BR20" s="262"/>
      <c r="BS20" s="265"/>
      <c r="BT20" s="185"/>
      <c r="BU20" s="185"/>
      <c r="BV20" s="185"/>
      <c r="BW20" s="185"/>
      <c r="BX20" s="185"/>
      <c r="BY20" s="185"/>
      <c r="BZ20" s="185"/>
      <c r="CA20" s="185"/>
      <c r="CB20" s="185"/>
      <c r="CC20" s="185"/>
      <c r="CD20" s="187"/>
      <c r="CE20" s="136"/>
      <c r="CF20" s="136"/>
      <c r="CG20" s="136"/>
      <c r="CH20" s="137"/>
      <c r="CI20" s="191"/>
      <c r="CJ20" s="192"/>
      <c r="CK20" s="192"/>
      <c r="CL20" s="192"/>
      <c r="CM20" s="193"/>
      <c r="CN20" s="221"/>
      <c r="CO20" s="222"/>
      <c r="CP20" s="222"/>
      <c r="CQ20" s="222"/>
      <c r="CR20" s="223"/>
      <c r="CS20" s="211"/>
      <c r="CT20" s="212"/>
      <c r="CU20" s="212"/>
      <c r="CV20" s="212"/>
      <c r="CW20" s="213"/>
      <c r="CX20" s="211"/>
      <c r="CY20" s="212"/>
      <c r="CZ20" s="212"/>
      <c r="DA20" s="212"/>
      <c r="DB20" s="213"/>
      <c r="DC20" s="211"/>
      <c r="DD20" s="212"/>
      <c r="DE20" s="212"/>
      <c r="DF20" s="212"/>
      <c r="DG20" s="213"/>
      <c r="DH20" s="230"/>
      <c r="DI20" s="231"/>
      <c r="DJ20" s="231"/>
      <c r="DK20" s="231"/>
      <c r="DL20" s="232"/>
      <c r="DM20" s="211"/>
      <c r="DN20" s="212"/>
      <c r="DO20" s="212"/>
      <c r="DP20" s="212"/>
      <c r="DQ20" s="213"/>
      <c r="DR20" s="176"/>
    </row>
    <row r="21" spans="1:122" ht="12.75" customHeight="1" x14ac:dyDescent="0.3">
      <c r="A21" s="30"/>
      <c r="B21" s="130"/>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246"/>
      <c r="AE21" s="246"/>
      <c r="AF21" s="255"/>
      <c r="AG21" s="258"/>
      <c r="AH21" s="139"/>
      <c r="AI21" s="139"/>
      <c r="AJ21" s="139"/>
      <c r="AK21" s="139"/>
      <c r="AL21" s="139"/>
      <c r="AM21" s="139"/>
      <c r="AN21" s="139"/>
      <c r="AO21" s="139"/>
      <c r="AP21" s="236"/>
      <c r="AQ21" s="237"/>
      <c r="AR21" s="237"/>
      <c r="AS21" s="237"/>
      <c r="AT21" s="238"/>
      <c r="AU21" s="236"/>
      <c r="AV21" s="237"/>
      <c r="AW21" s="237"/>
      <c r="AX21" s="237"/>
      <c r="AY21" s="243"/>
      <c r="AZ21" s="257" t="s">
        <v>88</v>
      </c>
      <c r="BA21" s="138"/>
      <c r="BB21" s="138"/>
      <c r="BC21" s="138"/>
      <c r="BD21" s="138"/>
      <c r="BE21" s="138" t="s">
        <v>125</v>
      </c>
      <c r="BF21" s="138"/>
      <c r="BG21" s="138"/>
      <c r="BH21" s="138"/>
      <c r="BI21" s="269"/>
      <c r="BJ21" s="266" t="s">
        <v>3</v>
      </c>
      <c r="BK21" s="266" t="s">
        <v>4</v>
      </c>
      <c r="BL21" s="266" t="s">
        <v>124</v>
      </c>
      <c r="BM21" s="266" t="s">
        <v>4</v>
      </c>
      <c r="BN21" s="266" t="s">
        <v>124</v>
      </c>
      <c r="BO21" s="266" t="s">
        <v>4</v>
      </c>
      <c r="BP21" s="266" t="s">
        <v>124</v>
      </c>
      <c r="BQ21" s="266" t="s">
        <v>4</v>
      </c>
      <c r="BR21" s="266" t="s">
        <v>124</v>
      </c>
      <c r="BS21" s="198" t="s">
        <v>4</v>
      </c>
      <c r="BT21" s="185"/>
      <c r="BU21" s="185"/>
      <c r="BV21" s="185"/>
      <c r="BW21" s="185"/>
      <c r="BX21" s="185"/>
      <c r="BY21" s="185"/>
      <c r="BZ21" s="185"/>
      <c r="CA21" s="185"/>
      <c r="CB21" s="185"/>
      <c r="CC21" s="185"/>
      <c r="CD21" s="257" t="s">
        <v>88</v>
      </c>
      <c r="CE21" s="138"/>
      <c r="CF21" s="138"/>
      <c r="CG21" s="138"/>
      <c r="CH21" s="138"/>
      <c r="CI21" s="138" t="s">
        <v>125</v>
      </c>
      <c r="CJ21" s="138"/>
      <c r="CK21" s="138"/>
      <c r="CL21" s="138"/>
      <c r="CM21" s="269"/>
      <c r="CN21" s="275" t="s">
        <v>126</v>
      </c>
      <c r="CO21" s="175" t="s">
        <v>127</v>
      </c>
      <c r="CP21" s="175" t="s">
        <v>121</v>
      </c>
      <c r="CQ21" s="175" t="s">
        <v>122</v>
      </c>
      <c r="CR21" s="175" t="s">
        <v>123</v>
      </c>
      <c r="CS21" s="272" t="s">
        <v>126</v>
      </c>
      <c r="CT21" s="175" t="s">
        <v>127</v>
      </c>
      <c r="CU21" s="175" t="s">
        <v>121</v>
      </c>
      <c r="CV21" s="175" t="s">
        <v>122</v>
      </c>
      <c r="CW21" s="175" t="s">
        <v>123</v>
      </c>
      <c r="CX21" s="272" t="s">
        <v>126</v>
      </c>
      <c r="CY21" s="175" t="s">
        <v>127</v>
      </c>
      <c r="CZ21" s="175" t="s">
        <v>121</v>
      </c>
      <c r="DA21" s="175" t="s">
        <v>122</v>
      </c>
      <c r="DB21" s="175" t="s">
        <v>123</v>
      </c>
      <c r="DC21" s="272" t="s">
        <v>126</v>
      </c>
      <c r="DD21" s="175" t="s">
        <v>127</v>
      </c>
      <c r="DE21" s="175" t="s">
        <v>121</v>
      </c>
      <c r="DF21" s="175" t="s">
        <v>122</v>
      </c>
      <c r="DG21" s="175" t="s">
        <v>123</v>
      </c>
      <c r="DH21" s="272" t="s">
        <v>126</v>
      </c>
      <c r="DI21" s="175" t="s">
        <v>127</v>
      </c>
      <c r="DJ21" s="175" t="s">
        <v>121</v>
      </c>
      <c r="DK21" s="175" t="s">
        <v>122</v>
      </c>
      <c r="DL21" s="175" t="s">
        <v>123</v>
      </c>
      <c r="DM21" s="272" t="s">
        <v>126</v>
      </c>
      <c r="DN21" s="175" t="s">
        <v>127</v>
      </c>
      <c r="DO21" s="175" t="s">
        <v>121</v>
      </c>
      <c r="DP21" s="175" t="s">
        <v>122</v>
      </c>
      <c r="DQ21" s="175" t="s">
        <v>123</v>
      </c>
      <c r="DR21" s="176"/>
    </row>
    <row r="22" spans="1:122" ht="12.75" customHeight="1" x14ac:dyDescent="0.3">
      <c r="A22" s="30"/>
      <c r="B22" s="130"/>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246"/>
      <c r="AE22" s="246"/>
      <c r="AF22" s="255"/>
      <c r="AG22" s="258"/>
      <c r="AH22" s="139"/>
      <c r="AI22" s="139"/>
      <c r="AJ22" s="139"/>
      <c r="AK22" s="139"/>
      <c r="AL22" s="139"/>
      <c r="AM22" s="139"/>
      <c r="AN22" s="139"/>
      <c r="AO22" s="139"/>
      <c r="AP22" s="236"/>
      <c r="AQ22" s="237"/>
      <c r="AR22" s="237"/>
      <c r="AS22" s="237"/>
      <c r="AT22" s="238"/>
      <c r="AU22" s="236"/>
      <c r="AV22" s="237"/>
      <c r="AW22" s="237"/>
      <c r="AX22" s="237"/>
      <c r="AY22" s="243"/>
      <c r="AZ22" s="258"/>
      <c r="BA22" s="139"/>
      <c r="BB22" s="139"/>
      <c r="BC22" s="139"/>
      <c r="BD22" s="139"/>
      <c r="BE22" s="139"/>
      <c r="BF22" s="139"/>
      <c r="BG22" s="139"/>
      <c r="BH22" s="139"/>
      <c r="BI22" s="270"/>
      <c r="BJ22" s="267"/>
      <c r="BK22" s="267"/>
      <c r="BL22" s="267"/>
      <c r="BM22" s="267"/>
      <c r="BN22" s="267"/>
      <c r="BO22" s="267"/>
      <c r="BP22" s="267"/>
      <c r="BQ22" s="267"/>
      <c r="BR22" s="267"/>
      <c r="BS22" s="248"/>
      <c r="BT22" s="185"/>
      <c r="BU22" s="185"/>
      <c r="BV22" s="185"/>
      <c r="BW22" s="185"/>
      <c r="BX22" s="185"/>
      <c r="BY22" s="185"/>
      <c r="BZ22" s="185"/>
      <c r="CA22" s="185"/>
      <c r="CB22" s="185"/>
      <c r="CC22" s="185"/>
      <c r="CD22" s="258"/>
      <c r="CE22" s="139"/>
      <c r="CF22" s="139"/>
      <c r="CG22" s="139"/>
      <c r="CH22" s="139"/>
      <c r="CI22" s="139"/>
      <c r="CJ22" s="139"/>
      <c r="CK22" s="139"/>
      <c r="CL22" s="139"/>
      <c r="CM22" s="270"/>
      <c r="CN22" s="276"/>
      <c r="CO22" s="176"/>
      <c r="CP22" s="176"/>
      <c r="CQ22" s="176"/>
      <c r="CR22" s="176"/>
      <c r="CS22" s="273"/>
      <c r="CT22" s="176"/>
      <c r="CU22" s="176"/>
      <c r="CV22" s="176"/>
      <c r="CW22" s="176"/>
      <c r="CX22" s="273"/>
      <c r="CY22" s="176"/>
      <c r="CZ22" s="176"/>
      <c r="DA22" s="176"/>
      <c r="DB22" s="176"/>
      <c r="DC22" s="273"/>
      <c r="DD22" s="176"/>
      <c r="DE22" s="176"/>
      <c r="DF22" s="176"/>
      <c r="DG22" s="176"/>
      <c r="DH22" s="273"/>
      <c r="DI22" s="176"/>
      <c r="DJ22" s="176"/>
      <c r="DK22" s="176"/>
      <c r="DL22" s="176"/>
      <c r="DM22" s="273"/>
      <c r="DN22" s="176"/>
      <c r="DO22" s="176"/>
      <c r="DP22" s="176"/>
      <c r="DQ22" s="176"/>
      <c r="DR22" s="176"/>
    </row>
    <row r="23" spans="1:122" ht="12.75" customHeight="1" x14ac:dyDescent="0.3">
      <c r="A23" s="30"/>
      <c r="B23" s="130"/>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246"/>
      <c r="AE23" s="246"/>
      <c r="AF23" s="255"/>
      <c r="AG23" s="258"/>
      <c r="AH23" s="139"/>
      <c r="AI23" s="139"/>
      <c r="AJ23" s="139"/>
      <c r="AK23" s="139"/>
      <c r="AL23" s="139"/>
      <c r="AM23" s="139"/>
      <c r="AN23" s="139"/>
      <c r="AO23" s="139"/>
      <c r="AP23" s="236"/>
      <c r="AQ23" s="237"/>
      <c r="AR23" s="237"/>
      <c r="AS23" s="237"/>
      <c r="AT23" s="238"/>
      <c r="AU23" s="236"/>
      <c r="AV23" s="237"/>
      <c r="AW23" s="237"/>
      <c r="AX23" s="237"/>
      <c r="AY23" s="243"/>
      <c r="AZ23" s="258"/>
      <c r="BA23" s="139"/>
      <c r="BB23" s="139"/>
      <c r="BC23" s="139"/>
      <c r="BD23" s="139"/>
      <c r="BE23" s="139"/>
      <c r="BF23" s="139"/>
      <c r="BG23" s="139"/>
      <c r="BH23" s="139"/>
      <c r="BI23" s="270"/>
      <c r="BJ23" s="267"/>
      <c r="BK23" s="267"/>
      <c r="BL23" s="267"/>
      <c r="BM23" s="267"/>
      <c r="BN23" s="267"/>
      <c r="BO23" s="267"/>
      <c r="BP23" s="267"/>
      <c r="BQ23" s="267"/>
      <c r="BR23" s="267"/>
      <c r="BS23" s="248"/>
      <c r="BT23" s="185"/>
      <c r="BU23" s="185"/>
      <c r="BV23" s="185"/>
      <c r="BW23" s="185"/>
      <c r="BX23" s="185"/>
      <c r="BY23" s="185"/>
      <c r="BZ23" s="185"/>
      <c r="CA23" s="185"/>
      <c r="CB23" s="185"/>
      <c r="CC23" s="185"/>
      <c r="CD23" s="258"/>
      <c r="CE23" s="139"/>
      <c r="CF23" s="139"/>
      <c r="CG23" s="139"/>
      <c r="CH23" s="139"/>
      <c r="CI23" s="139"/>
      <c r="CJ23" s="139"/>
      <c r="CK23" s="139"/>
      <c r="CL23" s="139"/>
      <c r="CM23" s="270"/>
      <c r="CN23" s="276"/>
      <c r="CO23" s="176"/>
      <c r="CP23" s="176"/>
      <c r="CQ23" s="176"/>
      <c r="CR23" s="176"/>
      <c r="CS23" s="273"/>
      <c r="CT23" s="176"/>
      <c r="CU23" s="176"/>
      <c r="CV23" s="176"/>
      <c r="CW23" s="176"/>
      <c r="CX23" s="273"/>
      <c r="CY23" s="176"/>
      <c r="CZ23" s="176"/>
      <c r="DA23" s="176"/>
      <c r="DB23" s="176"/>
      <c r="DC23" s="273"/>
      <c r="DD23" s="176"/>
      <c r="DE23" s="176"/>
      <c r="DF23" s="176"/>
      <c r="DG23" s="176"/>
      <c r="DH23" s="273"/>
      <c r="DI23" s="176"/>
      <c r="DJ23" s="176"/>
      <c r="DK23" s="176"/>
      <c r="DL23" s="176"/>
      <c r="DM23" s="273"/>
      <c r="DN23" s="176"/>
      <c r="DO23" s="176"/>
      <c r="DP23" s="176"/>
      <c r="DQ23" s="176"/>
      <c r="DR23" s="176"/>
    </row>
    <row r="24" spans="1:122" ht="36" customHeight="1" x14ac:dyDescent="0.3">
      <c r="A24" s="30"/>
      <c r="B24" s="131"/>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247"/>
      <c r="AE24" s="247"/>
      <c r="AF24" s="256"/>
      <c r="AG24" s="259"/>
      <c r="AH24" s="140"/>
      <c r="AI24" s="140"/>
      <c r="AJ24" s="140"/>
      <c r="AK24" s="140"/>
      <c r="AL24" s="140"/>
      <c r="AM24" s="140"/>
      <c r="AN24" s="140"/>
      <c r="AO24" s="140"/>
      <c r="AP24" s="239"/>
      <c r="AQ24" s="240"/>
      <c r="AR24" s="240"/>
      <c r="AS24" s="240"/>
      <c r="AT24" s="241"/>
      <c r="AU24" s="239"/>
      <c r="AV24" s="240"/>
      <c r="AW24" s="240"/>
      <c r="AX24" s="240"/>
      <c r="AY24" s="244"/>
      <c r="AZ24" s="259"/>
      <c r="BA24" s="140"/>
      <c r="BB24" s="140"/>
      <c r="BC24" s="140"/>
      <c r="BD24" s="140"/>
      <c r="BE24" s="140"/>
      <c r="BF24" s="140"/>
      <c r="BG24" s="140"/>
      <c r="BH24" s="140"/>
      <c r="BI24" s="271"/>
      <c r="BJ24" s="268"/>
      <c r="BK24" s="268"/>
      <c r="BL24" s="268"/>
      <c r="BM24" s="268"/>
      <c r="BN24" s="268"/>
      <c r="BO24" s="268"/>
      <c r="BP24" s="268"/>
      <c r="BQ24" s="268"/>
      <c r="BR24" s="268"/>
      <c r="BS24" s="200"/>
      <c r="BT24" s="185"/>
      <c r="BU24" s="185"/>
      <c r="BV24" s="185"/>
      <c r="BW24" s="185"/>
      <c r="BX24" s="185"/>
      <c r="BY24" s="185"/>
      <c r="BZ24" s="185"/>
      <c r="CA24" s="185"/>
      <c r="CB24" s="185"/>
      <c r="CC24" s="185"/>
      <c r="CD24" s="259"/>
      <c r="CE24" s="140"/>
      <c r="CF24" s="140"/>
      <c r="CG24" s="140"/>
      <c r="CH24" s="140"/>
      <c r="CI24" s="140"/>
      <c r="CJ24" s="140"/>
      <c r="CK24" s="140"/>
      <c r="CL24" s="140"/>
      <c r="CM24" s="271"/>
      <c r="CN24" s="277"/>
      <c r="CO24" s="177"/>
      <c r="CP24" s="177"/>
      <c r="CQ24" s="177"/>
      <c r="CR24" s="177"/>
      <c r="CS24" s="274"/>
      <c r="CT24" s="177"/>
      <c r="CU24" s="177"/>
      <c r="CV24" s="177"/>
      <c r="CW24" s="177"/>
      <c r="CX24" s="274"/>
      <c r="CY24" s="177"/>
      <c r="CZ24" s="177"/>
      <c r="DA24" s="177"/>
      <c r="DB24" s="177"/>
      <c r="DC24" s="274"/>
      <c r="DD24" s="177"/>
      <c r="DE24" s="177"/>
      <c r="DF24" s="177"/>
      <c r="DG24" s="177"/>
      <c r="DH24" s="274"/>
      <c r="DI24" s="177"/>
      <c r="DJ24" s="177"/>
      <c r="DK24" s="177"/>
      <c r="DL24" s="177"/>
      <c r="DM24" s="274"/>
      <c r="DN24" s="177"/>
      <c r="DO24" s="177"/>
      <c r="DP24" s="177"/>
      <c r="DQ24" s="177"/>
      <c r="DR24" s="177"/>
    </row>
    <row r="25" spans="1:122" s="117" customFormat="1" ht="15" customHeight="1" x14ac:dyDescent="0.3">
      <c r="A25" s="118" t="s">
        <v>5</v>
      </c>
      <c r="B25" s="118" t="s">
        <v>6</v>
      </c>
      <c r="C25" s="119">
        <v>3</v>
      </c>
      <c r="D25" s="119">
        <v>4</v>
      </c>
      <c r="E25" s="119">
        <v>5</v>
      </c>
      <c r="F25" s="119">
        <v>6</v>
      </c>
      <c r="G25" s="119">
        <v>7</v>
      </c>
      <c r="H25" s="119">
        <v>8</v>
      </c>
      <c r="I25" s="119">
        <v>9</v>
      </c>
      <c r="J25" s="119">
        <v>10</v>
      </c>
      <c r="K25" s="119">
        <v>11</v>
      </c>
      <c r="L25" s="119">
        <v>12</v>
      </c>
      <c r="M25" s="119">
        <v>13</v>
      </c>
      <c r="N25" s="119">
        <v>14</v>
      </c>
      <c r="O25" s="119">
        <v>15</v>
      </c>
      <c r="P25" s="119">
        <v>16</v>
      </c>
      <c r="Q25" s="119">
        <v>17</v>
      </c>
      <c r="R25" s="119">
        <v>18</v>
      </c>
      <c r="S25" s="119">
        <v>19</v>
      </c>
      <c r="T25" s="119">
        <v>20</v>
      </c>
      <c r="U25" s="119">
        <v>21</v>
      </c>
      <c r="V25" s="119">
        <v>22</v>
      </c>
      <c r="W25" s="119">
        <v>23</v>
      </c>
      <c r="X25" s="119">
        <v>24</v>
      </c>
      <c r="Y25" s="119">
        <v>25</v>
      </c>
      <c r="Z25" s="119">
        <v>26</v>
      </c>
      <c r="AA25" s="119">
        <v>27</v>
      </c>
      <c r="AB25" s="119">
        <v>28</v>
      </c>
      <c r="AC25" s="119">
        <v>29</v>
      </c>
      <c r="AD25" s="278">
        <v>3</v>
      </c>
      <c r="AE25" s="279"/>
      <c r="AF25" s="120">
        <v>4</v>
      </c>
      <c r="AG25" s="120">
        <v>5</v>
      </c>
      <c r="AH25" s="120">
        <v>33</v>
      </c>
      <c r="AI25" s="120">
        <v>34</v>
      </c>
      <c r="AJ25" s="120">
        <v>35</v>
      </c>
      <c r="AK25" s="120">
        <v>36</v>
      </c>
      <c r="AL25" s="120">
        <v>37</v>
      </c>
      <c r="AM25" s="120">
        <v>38</v>
      </c>
      <c r="AN25" s="120">
        <v>39</v>
      </c>
      <c r="AO25" s="120">
        <v>40</v>
      </c>
      <c r="AP25" s="120">
        <v>6</v>
      </c>
      <c r="AQ25" s="120">
        <v>42</v>
      </c>
      <c r="AR25" s="120">
        <v>43</v>
      </c>
      <c r="AS25" s="120">
        <v>44</v>
      </c>
      <c r="AT25" s="120">
        <v>45</v>
      </c>
      <c r="AU25" s="120">
        <v>7</v>
      </c>
      <c r="AV25" s="120">
        <v>47</v>
      </c>
      <c r="AW25" s="120">
        <v>48</v>
      </c>
      <c r="AX25" s="120">
        <v>49</v>
      </c>
      <c r="AY25" s="120">
        <v>50</v>
      </c>
      <c r="AZ25" s="120">
        <v>8</v>
      </c>
      <c r="BA25" s="120">
        <v>52</v>
      </c>
      <c r="BB25" s="120">
        <v>53</v>
      </c>
      <c r="BC25" s="120">
        <v>54</v>
      </c>
      <c r="BD25" s="120">
        <v>55</v>
      </c>
      <c r="BE25" s="120">
        <v>9</v>
      </c>
      <c r="BF25" s="120">
        <v>57</v>
      </c>
      <c r="BG25" s="120">
        <v>58</v>
      </c>
      <c r="BH25" s="120">
        <v>59</v>
      </c>
      <c r="BI25" s="120">
        <v>60</v>
      </c>
      <c r="BJ25" s="121">
        <v>10</v>
      </c>
      <c r="BK25" s="121">
        <v>11</v>
      </c>
      <c r="BL25" s="121">
        <v>63</v>
      </c>
      <c r="BM25" s="121">
        <v>64</v>
      </c>
      <c r="BN25" s="121">
        <v>65</v>
      </c>
      <c r="BO25" s="121">
        <v>66</v>
      </c>
      <c r="BP25" s="121">
        <v>67</v>
      </c>
      <c r="BQ25" s="121">
        <v>68</v>
      </c>
      <c r="BR25" s="121">
        <v>69</v>
      </c>
      <c r="BS25" s="121">
        <v>70</v>
      </c>
      <c r="BT25" s="121">
        <v>12</v>
      </c>
      <c r="BU25" s="121">
        <v>72</v>
      </c>
      <c r="BV25" s="121">
        <v>73</v>
      </c>
      <c r="BW25" s="121">
        <v>74</v>
      </c>
      <c r="BX25" s="121">
        <v>75</v>
      </c>
      <c r="BY25" s="121">
        <v>13</v>
      </c>
      <c r="BZ25" s="121">
        <v>77</v>
      </c>
      <c r="CA25" s="121">
        <v>78</v>
      </c>
      <c r="CB25" s="121">
        <v>79</v>
      </c>
      <c r="CC25" s="121">
        <v>80</v>
      </c>
      <c r="CD25" s="121">
        <v>14</v>
      </c>
      <c r="CE25" s="121">
        <v>82</v>
      </c>
      <c r="CF25" s="121">
        <v>83</v>
      </c>
      <c r="CG25" s="121">
        <v>84</v>
      </c>
      <c r="CH25" s="121">
        <v>85</v>
      </c>
      <c r="CI25" s="121">
        <v>15</v>
      </c>
      <c r="CJ25" s="121">
        <v>87</v>
      </c>
      <c r="CK25" s="121">
        <v>88</v>
      </c>
      <c r="CL25" s="121">
        <v>89</v>
      </c>
      <c r="CM25" s="121">
        <v>90</v>
      </c>
      <c r="CN25" s="122" t="s">
        <v>128</v>
      </c>
      <c r="CO25" s="123">
        <v>92</v>
      </c>
      <c r="CP25" s="123">
        <v>93</v>
      </c>
      <c r="CQ25" s="123">
        <v>94</v>
      </c>
      <c r="CR25" s="123">
        <v>95</v>
      </c>
      <c r="CS25" s="122" t="s">
        <v>129</v>
      </c>
      <c r="CT25" s="123">
        <v>97</v>
      </c>
      <c r="CU25" s="123">
        <v>98</v>
      </c>
      <c r="CV25" s="123">
        <v>99</v>
      </c>
      <c r="CW25" s="123">
        <v>100</v>
      </c>
      <c r="CX25" s="122" t="s">
        <v>130</v>
      </c>
      <c r="CY25" s="123">
        <v>102</v>
      </c>
      <c r="CZ25" s="123">
        <v>103</v>
      </c>
      <c r="DA25" s="123">
        <v>104</v>
      </c>
      <c r="DB25" s="123">
        <v>105</v>
      </c>
      <c r="DC25" s="124" t="s">
        <v>131</v>
      </c>
      <c r="DD25" s="123">
        <v>107</v>
      </c>
      <c r="DE25" s="123">
        <v>108</v>
      </c>
      <c r="DF25" s="123">
        <v>109</v>
      </c>
      <c r="DG25" s="123">
        <v>110</v>
      </c>
      <c r="DH25" s="122" t="s">
        <v>132</v>
      </c>
      <c r="DI25" s="123">
        <v>112</v>
      </c>
      <c r="DJ25" s="123">
        <v>113</v>
      </c>
      <c r="DK25" s="123">
        <v>114</v>
      </c>
      <c r="DL25" s="123">
        <v>115</v>
      </c>
      <c r="DM25" s="122" t="s">
        <v>133</v>
      </c>
      <c r="DN25" s="123">
        <v>117</v>
      </c>
      <c r="DO25" s="123">
        <v>118</v>
      </c>
      <c r="DP25" s="123">
        <v>119</v>
      </c>
      <c r="DQ25" s="123">
        <v>120</v>
      </c>
      <c r="DR25" s="123">
        <v>121</v>
      </c>
    </row>
    <row r="26" spans="1:122" ht="39.6" hidden="1" x14ac:dyDescent="0.3">
      <c r="A26" s="33" t="s">
        <v>134</v>
      </c>
      <c r="B26" s="34" t="s">
        <v>42</v>
      </c>
      <c r="C26" s="35"/>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7"/>
      <c r="AE26" s="37"/>
      <c r="AF26" s="38">
        <v>1482085</v>
      </c>
      <c r="AG26" s="38">
        <v>0</v>
      </c>
      <c r="AH26" s="38">
        <v>62418.400000000001</v>
      </c>
      <c r="AI26" s="38">
        <v>0</v>
      </c>
      <c r="AJ26" s="38">
        <v>747932</v>
      </c>
      <c r="AK26" s="38">
        <v>0</v>
      </c>
      <c r="AL26" s="38">
        <v>90459.4</v>
      </c>
      <c r="AM26" s="38">
        <v>0</v>
      </c>
      <c r="AN26" s="38">
        <v>581275.19999999995</v>
      </c>
      <c r="AO26" s="38">
        <v>0</v>
      </c>
      <c r="AP26" s="38">
        <v>1122792.3</v>
      </c>
      <c r="AQ26" s="38">
        <v>122827.8</v>
      </c>
      <c r="AR26" s="38">
        <v>533727.30000000005</v>
      </c>
      <c r="AS26" s="38">
        <v>0</v>
      </c>
      <c r="AT26" s="38">
        <v>466237.2</v>
      </c>
      <c r="AU26" s="38">
        <v>1202371.2</v>
      </c>
      <c r="AV26" s="38">
        <v>35708.699999999997</v>
      </c>
      <c r="AW26" s="38">
        <v>658622.80000000005</v>
      </c>
      <c r="AX26" s="38">
        <v>0</v>
      </c>
      <c r="AY26" s="38">
        <v>508039.7</v>
      </c>
      <c r="AZ26" s="38">
        <v>995532.3</v>
      </c>
      <c r="BA26" s="38">
        <v>1904.4</v>
      </c>
      <c r="BB26" s="38">
        <v>621225.30000000005</v>
      </c>
      <c r="BC26" s="38">
        <v>0</v>
      </c>
      <c r="BD26" s="38">
        <v>372402.6</v>
      </c>
      <c r="BE26" s="38">
        <v>0</v>
      </c>
      <c r="BF26" s="38">
        <v>0</v>
      </c>
      <c r="BG26" s="38">
        <v>0</v>
      </c>
      <c r="BH26" s="38">
        <v>0</v>
      </c>
      <c r="BI26" s="38">
        <v>0</v>
      </c>
      <c r="BJ26" s="38">
        <v>1244433.1000000001</v>
      </c>
      <c r="BK26" s="38">
        <v>0</v>
      </c>
      <c r="BL26" s="38">
        <v>51178.1</v>
      </c>
      <c r="BM26" s="38">
        <v>0</v>
      </c>
      <c r="BN26" s="38">
        <v>563396.19999999995</v>
      </c>
      <c r="BO26" s="38">
        <v>0</v>
      </c>
      <c r="BP26" s="38">
        <v>60232.4</v>
      </c>
      <c r="BQ26" s="38">
        <v>0</v>
      </c>
      <c r="BR26" s="38">
        <v>569626.4</v>
      </c>
      <c r="BS26" s="38">
        <v>0</v>
      </c>
      <c r="BT26" s="38">
        <v>1018262.6</v>
      </c>
      <c r="BU26" s="38">
        <v>122827.8</v>
      </c>
      <c r="BV26" s="38">
        <v>430197.6</v>
      </c>
      <c r="BW26" s="38">
        <v>0</v>
      </c>
      <c r="BX26" s="38">
        <v>465237.2</v>
      </c>
      <c r="BY26" s="38">
        <v>983277.3</v>
      </c>
      <c r="BZ26" s="38">
        <v>35708.699999999997</v>
      </c>
      <c r="CA26" s="38">
        <v>439528.9</v>
      </c>
      <c r="CB26" s="38">
        <v>0</v>
      </c>
      <c r="CC26" s="38">
        <v>508039.7</v>
      </c>
      <c r="CD26" s="38">
        <v>840375.2</v>
      </c>
      <c r="CE26" s="38">
        <v>1904.4</v>
      </c>
      <c r="CF26" s="38">
        <v>466725.5</v>
      </c>
      <c r="CG26" s="38">
        <v>0</v>
      </c>
      <c r="CH26" s="38">
        <v>371745.3</v>
      </c>
      <c r="CI26" s="38">
        <v>0</v>
      </c>
      <c r="CJ26" s="38">
        <v>0</v>
      </c>
      <c r="CK26" s="38">
        <v>0</v>
      </c>
      <c r="CL26" s="38">
        <v>0</v>
      </c>
      <c r="CM26" s="38">
        <v>0</v>
      </c>
      <c r="CN26" s="39">
        <v>1566810.8</v>
      </c>
      <c r="CO26" s="40">
        <v>51178.1</v>
      </c>
      <c r="CP26" s="40">
        <v>847962.6</v>
      </c>
      <c r="CQ26" s="40">
        <v>83360.399999999994</v>
      </c>
      <c r="CR26" s="40">
        <v>584309.69999999995</v>
      </c>
      <c r="CS26" s="39">
        <v>1128508.7</v>
      </c>
      <c r="CT26" s="40">
        <v>122827.8</v>
      </c>
      <c r="CU26" s="40">
        <v>533748.69999999995</v>
      </c>
      <c r="CV26" s="40">
        <v>0</v>
      </c>
      <c r="CW26" s="40">
        <v>471932.2</v>
      </c>
      <c r="CX26" s="39">
        <v>0</v>
      </c>
      <c r="CY26" s="40">
        <v>0</v>
      </c>
      <c r="CZ26" s="41">
        <v>0</v>
      </c>
      <c r="DA26" s="42">
        <v>0</v>
      </c>
      <c r="DB26" s="40">
        <v>0</v>
      </c>
      <c r="DC26" s="39">
        <v>1199944</v>
      </c>
      <c r="DD26" s="40">
        <v>51178.1</v>
      </c>
      <c r="DE26" s="40">
        <v>516402.4</v>
      </c>
      <c r="DF26" s="40">
        <v>60232.4</v>
      </c>
      <c r="DG26" s="40">
        <v>572131.1</v>
      </c>
      <c r="DH26" s="39">
        <v>1024979</v>
      </c>
      <c r="DI26" s="40">
        <v>122827.8</v>
      </c>
      <c r="DJ26" s="40">
        <v>430219</v>
      </c>
      <c r="DK26" s="40">
        <v>0</v>
      </c>
      <c r="DL26" s="40">
        <v>471932.2</v>
      </c>
      <c r="DM26" s="39">
        <v>0</v>
      </c>
      <c r="DN26" s="40">
        <v>0</v>
      </c>
      <c r="DO26" s="40">
        <v>0</v>
      </c>
      <c r="DP26" s="40">
        <v>0</v>
      </c>
      <c r="DQ26" s="40">
        <v>0</v>
      </c>
      <c r="DR26" s="43" t="s">
        <v>135</v>
      </c>
    </row>
    <row r="27" spans="1:122" ht="39.6" hidden="1" x14ac:dyDescent="0.3">
      <c r="A27" s="33" t="s">
        <v>33</v>
      </c>
      <c r="B27" s="34" t="s">
        <v>43</v>
      </c>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7"/>
      <c r="AE27" s="37"/>
      <c r="AF27" s="38">
        <v>1482285</v>
      </c>
      <c r="AG27" s="38">
        <v>0</v>
      </c>
      <c r="AH27" s="38">
        <v>62418.400000000001</v>
      </c>
      <c r="AI27" s="38">
        <v>0</v>
      </c>
      <c r="AJ27" s="38">
        <v>747932</v>
      </c>
      <c r="AK27" s="38">
        <v>0</v>
      </c>
      <c r="AL27" s="38">
        <v>90459.4</v>
      </c>
      <c r="AM27" s="38">
        <v>0</v>
      </c>
      <c r="AN27" s="38">
        <v>581475.19999999995</v>
      </c>
      <c r="AO27" s="38">
        <v>0</v>
      </c>
      <c r="AP27" s="38">
        <v>1125192.3</v>
      </c>
      <c r="AQ27" s="38">
        <v>122827.8</v>
      </c>
      <c r="AR27" s="38">
        <v>533727.30000000005</v>
      </c>
      <c r="AS27" s="38">
        <v>0</v>
      </c>
      <c r="AT27" s="38">
        <v>468637.2</v>
      </c>
      <c r="AU27" s="38">
        <v>1204871.2</v>
      </c>
      <c r="AV27" s="38">
        <v>35708.699999999997</v>
      </c>
      <c r="AW27" s="38">
        <v>658622.80000000005</v>
      </c>
      <c r="AX27" s="38">
        <v>0</v>
      </c>
      <c r="AY27" s="38">
        <v>510539.7</v>
      </c>
      <c r="AZ27" s="38">
        <v>995532.3</v>
      </c>
      <c r="BA27" s="38">
        <v>1904.4</v>
      </c>
      <c r="BB27" s="38">
        <v>621225.30000000005</v>
      </c>
      <c r="BC27" s="38">
        <v>0</v>
      </c>
      <c r="BD27" s="38">
        <v>372402.6</v>
      </c>
      <c r="BE27" s="38">
        <v>0</v>
      </c>
      <c r="BF27" s="38">
        <v>0</v>
      </c>
      <c r="BG27" s="38">
        <v>0</v>
      </c>
      <c r="BH27" s="38">
        <v>0</v>
      </c>
      <c r="BI27" s="38">
        <v>0</v>
      </c>
      <c r="BJ27" s="38">
        <v>1244633.1000000001</v>
      </c>
      <c r="BK27" s="38">
        <v>0</v>
      </c>
      <c r="BL27" s="38">
        <v>51178.1</v>
      </c>
      <c r="BM27" s="38">
        <v>0</v>
      </c>
      <c r="BN27" s="38">
        <v>563396.19999999995</v>
      </c>
      <c r="BO27" s="38">
        <v>0</v>
      </c>
      <c r="BP27" s="38">
        <v>60232.4</v>
      </c>
      <c r="BQ27" s="38">
        <v>0</v>
      </c>
      <c r="BR27" s="38">
        <v>569826.4</v>
      </c>
      <c r="BS27" s="38">
        <v>0</v>
      </c>
      <c r="BT27" s="38">
        <v>1020662.6</v>
      </c>
      <c r="BU27" s="38">
        <v>122827.8</v>
      </c>
      <c r="BV27" s="38">
        <v>430197.6</v>
      </c>
      <c r="BW27" s="38">
        <v>0</v>
      </c>
      <c r="BX27" s="38">
        <v>467637.2</v>
      </c>
      <c r="BY27" s="38">
        <v>985777.3</v>
      </c>
      <c r="BZ27" s="38">
        <v>35708.699999999997</v>
      </c>
      <c r="CA27" s="38">
        <v>439528.9</v>
      </c>
      <c r="CB27" s="38">
        <v>0</v>
      </c>
      <c r="CC27" s="38">
        <v>510539.7</v>
      </c>
      <c r="CD27" s="38">
        <v>840375.2</v>
      </c>
      <c r="CE27" s="38">
        <v>1904.4</v>
      </c>
      <c r="CF27" s="38">
        <v>466725.5</v>
      </c>
      <c r="CG27" s="38">
        <v>0</v>
      </c>
      <c r="CH27" s="38">
        <v>371745.3</v>
      </c>
      <c r="CI27" s="38">
        <v>0</v>
      </c>
      <c r="CJ27" s="38">
        <v>0</v>
      </c>
      <c r="CK27" s="38">
        <v>0</v>
      </c>
      <c r="CL27" s="38">
        <v>0</v>
      </c>
      <c r="CM27" s="38">
        <v>0</v>
      </c>
      <c r="CN27" s="39">
        <v>1567010.8</v>
      </c>
      <c r="CO27" s="40">
        <v>51178.1</v>
      </c>
      <c r="CP27" s="40">
        <v>847962.6</v>
      </c>
      <c r="CQ27" s="40">
        <v>83360.399999999994</v>
      </c>
      <c r="CR27" s="40">
        <v>584509.69999999995</v>
      </c>
      <c r="CS27" s="39">
        <v>1130908.7</v>
      </c>
      <c r="CT27" s="40">
        <v>122827.8</v>
      </c>
      <c r="CU27" s="40">
        <v>533748.69999999995</v>
      </c>
      <c r="CV27" s="40">
        <v>0</v>
      </c>
      <c r="CW27" s="40">
        <v>474332.2</v>
      </c>
      <c r="CX27" s="39">
        <v>0</v>
      </c>
      <c r="CY27" s="40">
        <v>0</v>
      </c>
      <c r="CZ27" s="41">
        <v>0</v>
      </c>
      <c r="DA27" s="42">
        <v>0</v>
      </c>
      <c r="DB27" s="40">
        <v>0</v>
      </c>
      <c r="DC27" s="39">
        <v>1200144</v>
      </c>
      <c r="DD27" s="40">
        <v>51178.1</v>
      </c>
      <c r="DE27" s="40">
        <v>516402.4</v>
      </c>
      <c r="DF27" s="40">
        <v>60232.4</v>
      </c>
      <c r="DG27" s="40">
        <v>572331.1</v>
      </c>
      <c r="DH27" s="39">
        <v>1027379</v>
      </c>
      <c r="DI27" s="40">
        <v>122827.8</v>
      </c>
      <c r="DJ27" s="40">
        <v>430219</v>
      </c>
      <c r="DK27" s="40">
        <v>0</v>
      </c>
      <c r="DL27" s="40">
        <v>474332.2</v>
      </c>
      <c r="DM27" s="39">
        <v>0</v>
      </c>
      <c r="DN27" s="40">
        <v>0</v>
      </c>
      <c r="DO27" s="40">
        <v>0</v>
      </c>
      <c r="DP27" s="40">
        <v>0</v>
      </c>
      <c r="DQ27" s="40">
        <v>0</v>
      </c>
      <c r="DR27" s="43" t="s">
        <v>135</v>
      </c>
    </row>
    <row r="28" spans="1:122" s="50" customFormat="1" ht="51" customHeight="1" x14ac:dyDescent="0.3">
      <c r="A28" s="287" t="s">
        <v>136</v>
      </c>
      <c r="B28" s="285" t="s">
        <v>44</v>
      </c>
      <c r="C28" s="44" t="s">
        <v>11</v>
      </c>
      <c r="D28" s="44" t="s">
        <v>11</v>
      </c>
      <c r="E28" s="44" t="s">
        <v>11</v>
      </c>
      <c r="F28" s="44" t="s">
        <v>11</v>
      </c>
      <c r="G28" s="44" t="s">
        <v>11</v>
      </c>
      <c r="H28" s="44" t="s">
        <v>11</v>
      </c>
      <c r="I28" s="44" t="s">
        <v>11</v>
      </c>
      <c r="J28" s="44" t="s">
        <v>11</v>
      </c>
      <c r="K28" s="44" t="s">
        <v>11</v>
      </c>
      <c r="L28" s="44" t="s">
        <v>11</v>
      </c>
      <c r="M28" s="44" t="s">
        <v>11</v>
      </c>
      <c r="N28" s="44" t="s">
        <v>11</v>
      </c>
      <c r="O28" s="44" t="s">
        <v>11</v>
      </c>
      <c r="P28" s="44" t="s">
        <v>11</v>
      </c>
      <c r="Q28" s="44" t="s">
        <v>11</v>
      </c>
      <c r="R28" s="44" t="s">
        <v>11</v>
      </c>
      <c r="S28" s="44" t="s">
        <v>11</v>
      </c>
      <c r="T28" s="44" t="s">
        <v>11</v>
      </c>
      <c r="U28" s="44" t="s">
        <v>11</v>
      </c>
      <c r="V28" s="44" t="s">
        <v>11</v>
      </c>
      <c r="W28" s="44" t="s">
        <v>11</v>
      </c>
      <c r="X28" s="44" t="s">
        <v>11</v>
      </c>
      <c r="Y28" s="44" t="s">
        <v>11</v>
      </c>
      <c r="Z28" s="44" t="s">
        <v>11</v>
      </c>
      <c r="AA28" s="44" t="s">
        <v>11</v>
      </c>
      <c r="AB28" s="44" t="s">
        <v>11</v>
      </c>
      <c r="AC28" s="44" t="s">
        <v>11</v>
      </c>
      <c r="AD28" s="45" t="s">
        <v>11</v>
      </c>
      <c r="AE28" s="45" t="s">
        <v>11</v>
      </c>
      <c r="AF28" s="46">
        <f>AH28+AJ28+AL28+AN28</f>
        <v>1326024.8999999999</v>
      </c>
      <c r="AG28" s="46">
        <f>AI28+AK28+AM28+AO28</f>
        <v>1211263.5</v>
      </c>
      <c r="AH28" s="46">
        <f>AH29+AH52+AH62+AH77+AH83</f>
        <v>66145.2</v>
      </c>
      <c r="AI28" s="46">
        <f t="shared" ref="AI28:AO28" si="0">AI29+AI52+AI62+AI77+AI83</f>
        <v>66127.799999999988</v>
      </c>
      <c r="AJ28" s="46">
        <f t="shared" si="0"/>
        <v>606970</v>
      </c>
      <c r="AK28" s="46">
        <f t="shared" si="0"/>
        <v>557896</v>
      </c>
      <c r="AL28" s="46">
        <f t="shared" si="0"/>
        <v>0</v>
      </c>
      <c r="AM28" s="46">
        <f t="shared" si="0"/>
        <v>0</v>
      </c>
      <c r="AN28" s="46">
        <f t="shared" si="0"/>
        <v>652909.70000000007</v>
      </c>
      <c r="AO28" s="46">
        <f t="shared" si="0"/>
        <v>587239.69999999995</v>
      </c>
      <c r="AP28" s="46">
        <f>SUM(AQ28:AT28)</f>
        <v>1448471.2999999998</v>
      </c>
      <c r="AQ28" s="46">
        <f t="shared" ref="AQ28:AT28" si="1">AQ29+AQ52+AQ62+AQ77+AQ83</f>
        <v>135827</v>
      </c>
      <c r="AR28" s="46">
        <f t="shared" si="1"/>
        <v>723936.1</v>
      </c>
      <c r="AS28" s="46">
        <f t="shared" si="1"/>
        <v>0</v>
      </c>
      <c r="AT28" s="46">
        <f t="shared" si="1"/>
        <v>588708.19999999995</v>
      </c>
      <c r="AU28" s="46">
        <f>SUM(AV28:AY28)</f>
        <v>1219852.1000000001</v>
      </c>
      <c r="AV28" s="46">
        <f t="shared" ref="AV28:AY28" si="2">AV29+AV52+AV62+AV77+AV83</f>
        <v>39133.9</v>
      </c>
      <c r="AW28" s="46">
        <f t="shared" si="2"/>
        <v>656655</v>
      </c>
      <c r="AX28" s="46">
        <f t="shared" si="2"/>
        <v>0</v>
      </c>
      <c r="AY28" s="47">
        <f t="shared" si="2"/>
        <v>524063.2</v>
      </c>
      <c r="AZ28" s="46">
        <f>SUM(BA28:BD28)</f>
        <v>1049602.5</v>
      </c>
      <c r="BA28" s="46">
        <f t="shared" ref="BA28:BD28" si="3">BA29+BA52+BA62+BA77+BA83</f>
        <v>39012.200000000004</v>
      </c>
      <c r="BB28" s="46">
        <f t="shared" si="3"/>
        <v>472691.1</v>
      </c>
      <c r="BC28" s="46">
        <f t="shared" si="3"/>
        <v>0</v>
      </c>
      <c r="BD28" s="46">
        <f t="shared" si="3"/>
        <v>537899.19999999995</v>
      </c>
      <c r="BE28" s="46">
        <f>SUM(BF28:BI28)</f>
        <v>500205.19999999995</v>
      </c>
      <c r="BF28" s="46">
        <f t="shared" ref="BF28:BI28" si="4">BF29+BF52+BF62+BF77+BF83</f>
        <v>0</v>
      </c>
      <c r="BG28" s="46">
        <f t="shared" si="4"/>
        <v>0</v>
      </c>
      <c r="BH28" s="46">
        <f t="shared" si="4"/>
        <v>0</v>
      </c>
      <c r="BI28" s="46">
        <f t="shared" si="4"/>
        <v>500205.19999999995</v>
      </c>
      <c r="BJ28" s="46">
        <f>BL28+BN28+BP28+BR28</f>
        <v>1107952.1000000001</v>
      </c>
      <c r="BK28" s="46">
        <f>BM28+BO28+BQ28+BS28</f>
        <v>1041892.6000000001</v>
      </c>
      <c r="BL28" s="46">
        <f t="shared" ref="BL28:BS28" si="5">BL29+BL52+BL62+BL77+BL83</f>
        <v>66145.2</v>
      </c>
      <c r="BM28" s="46">
        <f t="shared" si="5"/>
        <v>66127.799999999988</v>
      </c>
      <c r="BN28" s="46">
        <f t="shared" si="5"/>
        <v>519064.5</v>
      </c>
      <c r="BO28" s="46">
        <f t="shared" si="5"/>
        <v>516822.39999999997</v>
      </c>
      <c r="BP28" s="46">
        <f t="shared" si="5"/>
        <v>0</v>
      </c>
      <c r="BQ28" s="46">
        <f t="shared" si="5"/>
        <v>0</v>
      </c>
      <c r="BR28" s="46">
        <f t="shared" si="5"/>
        <v>522742.4</v>
      </c>
      <c r="BS28" s="46">
        <f t="shared" si="5"/>
        <v>458942.40000000008</v>
      </c>
      <c r="BT28" s="46">
        <f>SUM(BU28:BX28)</f>
        <v>1295060</v>
      </c>
      <c r="BU28" s="46">
        <f t="shared" ref="BU28:BX28" si="6">BU29+BU52+BU62+BU77+BU83</f>
        <v>135827</v>
      </c>
      <c r="BV28" s="46">
        <f t="shared" si="6"/>
        <v>578318.19999999995</v>
      </c>
      <c r="BW28" s="46">
        <f t="shared" si="6"/>
        <v>0</v>
      </c>
      <c r="BX28" s="46">
        <f t="shared" si="6"/>
        <v>580914.80000000005</v>
      </c>
      <c r="BY28" s="46">
        <f>SUM(BZ28:CC28)</f>
        <v>998781.60000000009</v>
      </c>
      <c r="BZ28" s="46">
        <f t="shared" ref="BZ28:CC28" si="7">BZ29+BZ52+BZ62+BZ77+BZ83</f>
        <v>39133.9</v>
      </c>
      <c r="CA28" s="46">
        <f t="shared" si="7"/>
        <v>454450.6</v>
      </c>
      <c r="CB28" s="46">
        <f t="shared" si="7"/>
        <v>0</v>
      </c>
      <c r="CC28" s="46">
        <f t="shared" si="7"/>
        <v>505197.10000000003</v>
      </c>
      <c r="CD28" s="46">
        <f>SUM(CE28:CH28)</f>
        <v>1049602.5</v>
      </c>
      <c r="CE28" s="46">
        <f t="shared" ref="CE28:CH28" si="8">CE29+CE52+CE62+CE77+CE83</f>
        <v>39012.200000000004</v>
      </c>
      <c r="CF28" s="46">
        <f t="shared" si="8"/>
        <v>472691.1</v>
      </c>
      <c r="CG28" s="46">
        <f t="shared" si="8"/>
        <v>0</v>
      </c>
      <c r="CH28" s="46">
        <f t="shared" si="8"/>
        <v>537899.19999999995</v>
      </c>
      <c r="CI28" s="46">
        <f>SUM(CJ28:CM28)</f>
        <v>500205.19999999995</v>
      </c>
      <c r="CJ28" s="46">
        <f t="shared" ref="CJ28:CM28" si="9">CJ29+CJ52+CJ62+CJ77+CJ83</f>
        <v>0</v>
      </c>
      <c r="CK28" s="46">
        <f t="shared" si="9"/>
        <v>0</v>
      </c>
      <c r="CL28" s="46">
        <f t="shared" si="9"/>
        <v>0</v>
      </c>
      <c r="CM28" s="46">
        <f t="shared" si="9"/>
        <v>500205.19999999995</v>
      </c>
      <c r="CN28" s="48">
        <f>SUM(CO28:CR28)</f>
        <v>1326024.8999999999</v>
      </c>
      <c r="CO28" s="48">
        <f t="shared" ref="CO28:CR28" si="10">CO29+CO52+CO62+CO77+CO83</f>
        <v>66145.2</v>
      </c>
      <c r="CP28" s="48">
        <f t="shared" si="10"/>
        <v>606970</v>
      </c>
      <c r="CQ28" s="48">
        <f t="shared" si="10"/>
        <v>0</v>
      </c>
      <c r="CR28" s="48">
        <f t="shared" si="10"/>
        <v>652909.70000000007</v>
      </c>
      <c r="CS28" s="48">
        <f>SUM(CT28:CW28)</f>
        <v>1458908.7</v>
      </c>
      <c r="CT28" s="48">
        <f t="shared" ref="CT28:CW28" si="11">CT29+CT52+CT62+CT77+CT83</f>
        <v>139474.4</v>
      </c>
      <c r="CU28" s="48">
        <f t="shared" si="11"/>
        <v>723936.1</v>
      </c>
      <c r="CV28" s="48">
        <f t="shared" si="11"/>
        <v>0</v>
      </c>
      <c r="CW28" s="48">
        <f t="shared" si="11"/>
        <v>595498.19999999995</v>
      </c>
      <c r="CX28" s="48">
        <f>SUM(CY28:DB28)</f>
        <v>1219852.1000000001</v>
      </c>
      <c r="CY28" s="48">
        <f t="shared" ref="CY28:DB28" si="12">CY29+CY52+CY62+CY77+CY83</f>
        <v>39133.9</v>
      </c>
      <c r="CZ28" s="48">
        <f t="shared" si="12"/>
        <v>656655</v>
      </c>
      <c r="DA28" s="48">
        <f t="shared" si="12"/>
        <v>0</v>
      </c>
      <c r="DB28" s="48">
        <f t="shared" si="12"/>
        <v>524063.2</v>
      </c>
      <c r="DC28" s="48">
        <f>SUM(DD28:DG28)</f>
        <v>1107952.1000000001</v>
      </c>
      <c r="DD28" s="48">
        <f t="shared" ref="DD28:DG28" si="13">DD29+DD52+DD62+DD77+DD83</f>
        <v>66145.2</v>
      </c>
      <c r="DE28" s="48">
        <f t="shared" si="13"/>
        <v>519064.5</v>
      </c>
      <c r="DF28" s="48">
        <f t="shared" si="13"/>
        <v>0</v>
      </c>
      <c r="DG28" s="48">
        <f t="shared" si="13"/>
        <v>522742.4</v>
      </c>
      <c r="DH28" s="48">
        <f>SUM(DI28:DL28)</f>
        <v>1301850</v>
      </c>
      <c r="DI28" s="48">
        <f t="shared" ref="DI28:DL28" si="14">DI29+DI52+DI62+DI77+DI83</f>
        <v>135827</v>
      </c>
      <c r="DJ28" s="48">
        <f t="shared" si="14"/>
        <v>578318.19999999995</v>
      </c>
      <c r="DK28" s="48">
        <f t="shared" si="14"/>
        <v>0</v>
      </c>
      <c r="DL28" s="48">
        <f t="shared" si="14"/>
        <v>587704.80000000005</v>
      </c>
      <c r="DM28" s="48">
        <f>SUM(DN28:DQ28)</f>
        <v>998781.60000000009</v>
      </c>
      <c r="DN28" s="48">
        <f t="shared" ref="DN28:DQ28" si="15">DN29+DN52+DN62+DN77+DN83</f>
        <v>39133.9</v>
      </c>
      <c r="DO28" s="48">
        <f t="shared" si="15"/>
        <v>454450.6</v>
      </c>
      <c r="DP28" s="48">
        <f t="shared" si="15"/>
        <v>0</v>
      </c>
      <c r="DQ28" s="48">
        <f t="shared" si="15"/>
        <v>505197.10000000003</v>
      </c>
      <c r="DR28" s="49" t="s">
        <v>135</v>
      </c>
    </row>
    <row r="29" spans="1:122" s="50" customFormat="1" ht="58.8" customHeight="1" x14ac:dyDescent="0.3">
      <c r="A29" s="287" t="s">
        <v>12</v>
      </c>
      <c r="B29" s="285" t="s">
        <v>137</v>
      </c>
      <c r="C29" s="44" t="s">
        <v>11</v>
      </c>
      <c r="D29" s="44" t="s">
        <v>11</v>
      </c>
      <c r="E29" s="44" t="s">
        <v>11</v>
      </c>
      <c r="F29" s="44" t="s">
        <v>11</v>
      </c>
      <c r="G29" s="44" t="s">
        <v>11</v>
      </c>
      <c r="H29" s="44" t="s">
        <v>11</v>
      </c>
      <c r="I29" s="44" t="s">
        <v>11</v>
      </c>
      <c r="J29" s="44" t="s">
        <v>11</v>
      </c>
      <c r="K29" s="44" t="s">
        <v>11</v>
      </c>
      <c r="L29" s="44" t="s">
        <v>11</v>
      </c>
      <c r="M29" s="44" t="s">
        <v>11</v>
      </c>
      <c r="N29" s="44" t="s">
        <v>11</v>
      </c>
      <c r="O29" s="44" t="s">
        <v>11</v>
      </c>
      <c r="P29" s="44" t="s">
        <v>11</v>
      </c>
      <c r="Q29" s="44" t="s">
        <v>11</v>
      </c>
      <c r="R29" s="44" t="s">
        <v>11</v>
      </c>
      <c r="S29" s="44" t="s">
        <v>11</v>
      </c>
      <c r="T29" s="44" t="s">
        <v>11</v>
      </c>
      <c r="U29" s="44" t="s">
        <v>11</v>
      </c>
      <c r="V29" s="44" t="s">
        <v>11</v>
      </c>
      <c r="W29" s="44" t="s">
        <v>11</v>
      </c>
      <c r="X29" s="44" t="s">
        <v>11</v>
      </c>
      <c r="Y29" s="44" t="s">
        <v>11</v>
      </c>
      <c r="Z29" s="44" t="s">
        <v>11</v>
      </c>
      <c r="AA29" s="44" t="s">
        <v>11</v>
      </c>
      <c r="AB29" s="44" t="s">
        <v>11</v>
      </c>
      <c r="AC29" s="44" t="s">
        <v>11</v>
      </c>
      <c r="AD29" s="45" t="s">
        <v>11</v>
      </c>
      <c r="AE29" s="45" t="s">
        <v>11</v>
      </c>
      <c r="AF29" s="46">
        <f>AH29+AJ29+AL29+AN29</f>
        <v>754113.90000000014</v>
      </c>
      <c r="AG29" s="46">
        <f>AI29+AK29+AM29+AO29</f>
        <v>648397</v>
      </c>
      <c r="AH29" s="46">
        <f>AH30+AH31+AH32+AH33+AH35+AH36+AH37+AH38+AH39+AH40+AH42+AH44+AH46+AH47+AH48+AH49+AH50+AH51</f>
        <v>45499.999999999993</v>
      </c>
      <c r="AI29" s="46">
        <f>AI30+AI31+AI32+AI33+AI35+AI36+AI37+AI38+AI39+AI40+AI42+AI44+AI46+AI47+AI48+AI49+AI50+AI51</f>
        <v>45482.599999999991</v>
      </c>
      <c r="AJ29" s="46">
        <f>AJ30+AJ31+AJ32+AJ33+AJ35+AJ36+AJ37+AJ38+AJ39+AJ40+AJ42+AJ44+AJ46+AJ47+AJ48+AJ49+AJ50+AJ51</f>
        <v>220033.50000000003</v>
      </c>
      <c r="AK29" s="46">
        <f t="shared" ref="AK29:AO29" si="16">AK30+AK31+AK32+AK33+AK35+AK36+AK37+AK38+AK39+AK40+AK42+AK44+AK46+AK47+AK48+AK49+AK50+AK51</f>
        <v>172370.40000000002</v>
      </c>
      <c r="AL29" s="46">
        <f t="shared" si="16"/>
        <v>0</v>
      </c>
      <c r="AM29" s="46">
        <f t="shared" si="16"/>
        <v>0</v>
      </c>
      <c r="AN29" s="46">
        <f t="shared" si="16"/>
        <v>488580.40000000008</v>
      </c>
      <c r="AO29" s="46">
        <f t="shared" si="16"/>
        <v>430544.00000000006</v>
      </c>
      <c r="AP29" s="46">
        <f>SUM(AQ29:AT29)</f>
        <v>833531.1</v>
      </c>
      <c r="AQ29" s="46">
        <f>AQ30+AQ31+AQ32+AQ33+AQ35+AQ36+AQ37+AQ38+AQ39+AQ40+AQ42+AQ44+AQ46+AQ47+AQ48+AQ49+AQ50+AQ51</f>
        <v>114489.5</v>
      </c>
      <c r="AR29" s="46">
        <f t="shared" ref="AR29:DB29" si="17">AR30+AR31+AR32+AR33+AR35+AR36+AR37+AR38+AR39+AR40+AR42+AR44+AR46+AR47+AR48+AR49+AR50+AR51</f>
        <v>313376.59999999998</v>
      </c>
      <c r="AS29" s="46">
        <f t="shared" si="17"/>
        <v>0</v>
      </c>
      <c r="AT29" s="46">
        <f t="shared" si="17"/>
        <v>405665</v>
      </c>
      <c r="AU29" s="46">
        <f t="shared" ref="AU29:AU83" si="18">SUM(AV29:AY29)</f>
        <v>609176.30000000005</v>
      </c>
      <c r="AV29" s="46">
        <f t="shared" si="17"/>
        <v>18614.600000000002</v>
      </c>
      <c r="AW29" s="46">
        <f t="shared" si="17"/>
        <v>237826.8</v>
      </c>
      <c r="AX29" s="46">
        <f t="shared" si="17"/>
        <v>0</v>
      </c>
      <c r="AY29" s="46">
        <f t="shared" si="17"/>
        <v>352734.9</v>
      </c>
      <c r="AZ29" s="46">
        <f>SUM(BA29:BD29)</f>
        <v>419658.30000000005</v>
      </c>
      <c r="BA29" s="46">
        <f t="shared" si="17"/>
        <v>18043.7</v>
      </c>
      <c r="BB29" s="46">
        <f t="shared" si="17"/>
        <v>31218.700000000004</v>
      </c>
      <c r="BC29" s="46">
        <f t="shared" si="17"/>
        <v>0</v>
      </c>
      <c r="BD29" s="46">
        <f t="shared" si="17"/>
        <v>370395.9</v>
      </c>
      <c r="BE29" s="46">
        <f t="shared" ref="BE29:BE83" si="19">SUM(BF29:BI29)</f>
        <v>360813.6</v>
      </c>
      <c r="BF29" s="46">
        <f t="shared" si="17"/>
        <v>0</v>
      </c>
      <c r="BG29" s="46">
        <f t="shared" si="17"/>
        <v>0</v>
      </c>
      <c r="BH29" s="46">
        <f t="shared" si="17"/>
        <v>0</v>
      </c>
      <c r="BI29" s="46">
        <f t="shared" si="17"/>
        <v>360813.6</v>
      </c>
      <c r="BJ29" s="46">
        <f>BL29+BN29+BP29+BR29</f>
        <v>540869.69999999995</v>
      </c>
      <c r="BK29" s="46">
        <f>BM29+BO29+BQ29+BS29</f>
        <v>483716.50000000006</v>
      </c>
      <c r="BL29" s="46">
        <f t="shared" si="17"/>
        <v>45499.999999999993</v>
      </c>
      <c r="BM29" s="46">
        <f t="shared" si="17"/>
        <v>45482.599999999991</v>
      </c>
      <c r="BN29" s="46">
        <f t="shared" si="17"/>
        <v>132128</v>
      </c>
      <c r="BO29" s="46">
        <f t="shared" si="17"/>
        <v>131296.80000000002</v>
      </c>
      <c r="BP29" s="46">
        <f t="shared" si="17"/>
        <v>0</v>
      </c>
      <c r="BQ29" s="46">
        <f t="shared" si="17"/>
        <v>0</v>
      </c>
      <c r="BR29" s="46">
        <f t="shared" si="17"/>
        <v>363241.7</v>
      </c>
      <c r="BS29" s="46">
        <f t="shared" si="17"/>
        <v>306937.10000000003</v>
      </c>
      <c r="BT29" s="46">
        <f t="shared" ref="BT29:BT83" si="20">SUM(BU29:BX29)</f>
        <v>680119.8</v>
      </c>
      <c r="BU29" s="46">
        <f t="shared" si="17"/>
        <v>114489.5</v>
      </c>
      <c r="BV29" s="46">
        <f t="shared" si="17"/>
        <v>167758.70000000001</v>
      </c>
      <c r="BW29" s="46">
        <f t="shared" si="17"/>
        <v>0</v>
      </c>
      <c r="BX29" s="46">
        <f t="shared" si="17"/>
        <v>397871.6</v>
      </c>
      <c r="BY29" s="46">
        <f t="shared" ref="BY29:BY83" si="21">SUM(BZ29:CC29)</f>
        <v>388105.80000000005</v>
      </c>
      <c r="BZ29" s="46">
        <f t="shared" si="17"/>
        <v>18614.600000000002</v>
      </c>
      <c r="CA29" s="46">
        <f t="shared" si="17"/>
        <v>35622.400000000009</v>
      </c>
      <c r="CB29" s="46">
        <f t="shared" si="17"/>
        <v>0</v>
      </c>
      <c r="CC29" s="46">
        <f t="shared" si="17"/>
        <v>333868.80000000005</v>
      </c>
      <c r="CD29" s="46">
        <f t="shared" ref="CD29:CD83" si="22">SUM(CE29:CH29)</f>
        <v>419658.30000000005</v>
      </c>
      <c r="CE29" s="46">
        <f t="shared" si="17"/>
        <v>18043.7</v>
      </c>
      <c r="CF29" s="46">
        <f t="shared" si="17"/>
        <v>31218.700000000004</v>
      </c>
      <c r="CG29" s="46">
        <f t="shared" si="17"/>
        <v>0</v>
      </c>
      <c r="CH29" s="46">
        <f t="shared" si="17"/>
        <v>370395.9</v>
      </c>
      <c r="CI29" s="46">
        <f t="shared" ref="CI29:CI83" si="23">SUM(CJ29:CM29)</f>
        <v>360813.6</v>
      </c>
      <c r="CJ29" s="46">
        <f t="shared" si="17"/>
        <v>0</v>
      </c>
      <c r="CK29" s="46">
        <f t="shared" si="17"/>
        <v>0</v>
      </c>
      <c r="CL29" s="46">
        <f t="shared" si="17"/>
        <v>0</v>
      </c>
      <c r="CM29" s="46">
        <f t="shared" si="17"/>
        <v>360813.6</v>
      </c>
      <c r="CN29" s="48">
        <f t="shared" ref="CN29:CN83" si="24">SUM(CO29:CR29)</f>
        <v>754113.90000000014</v>
      </c>
      <c r="CO29" s="48">
        <f t="shared" si="17"/>
        <v>45499.999999999993</v>
      </c>
      <c r="CP29" s="48">
        <f t="shared" si="17"/>
        <v>220033.50000000003</v>
      </c>
      <c r="CQ29" s="48">
        <f t="shared" si="17"/>
        <v>0</v>
      </c>
      <c r="CR29" s="48">
        <f t="shared" si="17"/>
        <v>488580.40000000008</v>
      </c>
      <c r="CS29" s="48">
        <f t="shared" ref="CS29:CS83" si="25">SUM(CT29:CW29)</f>
        <v>840321.1</v>
      </c>
      <c r="CT29" s="48">
        <f t="shared" si="17"/>
        <v>114489.5</v>
      </c>
      <c r="CU29" s="48">
        <f t="shared" si="17"/>
        <v>313376.59999999998</v>
      </c>
      <c r="CV29" s="48">
        <f t="shared" si="17"/>
        <v>0</v>
      </c>
      <c r="CW29" s="48">
        <f t="shared" si="17"/>
        <v>412455</v>
      </c>
      <c r="CX29" s="48">
        <f t="shared" ref="CX29:CX83" si="26">SUM(CY29:DB29)</f>
        <v>609176.30000000005</v>
      </c>
      <c r="CY29" s="48">
        <f t="shared" si="17"/>
        <v>18614.600000000002</v>
      </c>
      <c r="CZ29" s="48">
        <f t="shared" si="17"/>
        <v>237826.8</v>
      </c>
      <c r="DA29" s="48">
        <f t="shared" si="17"/>
        <v>0</v>
      </c>
      <c r="DB29" s="48">
        <f t="shared" si="17"/>
        <v>352734.9</v>
      </c>
      <c r="DC29" s="48">
        <f t="shared" ref="DC29:DC83" si="27">SUM(DD29:DG29)</f>
        <v>540869.69999999995</v>
      </c>
      <c r="DD29" s="48">
        <f t="shared" ref="DD29:DQ29" si="28">DD30+DD31+DD32+DD33+DD35+DD36+DD37+DD38+DD39+DD40+DD42+DD44+DD46+DD47+DD48+DD49+DD50+DD51</f>
        <v>45499.999999999993</v>
      </c>
      <c r="DE29" s="48">
        <f t="shared" si="28"/>
        <v>132128</v>
      </c>
      <c r="DF29" s="48">
        <f t="shared" si="28"/>
        <v>0</v>
      </c>
      <c r="DG29" s="48">
        <f t="shared" si="28"/>
        <v>363241.7</v>
      </c>
      <c r="DH29" s="48">
        <f t="shared" ref="DH29:DH83" si="29">SUM(DI29:DL29)</f>
        <v>686909.8</v>
      </c>
      <c r="DI29" s="48">
        <f t="shared" si="28"/>
        <v>114489.5</v>
      </c>
      <c r="DJ29" s="48">
        <f t="shared" si="28"/>
        <v>167758.70000000001</v>
      </c>
      <c r="DK29" s="48">
        <f t="shared" si="28"/>
        <v>0</v>
      </c>
      <c r="DL29" s="48">
        <f t="shared" si="28"/>
        <v>404661.6</v>
      </c>
      <c r="DM29" s="48">
        <f t="shared" ref="DM29:DM83" si="30">SUM(DN29:DQ29)</f>
        <v>388105.80000000005</v>
      </c>
      <c r="DN29" s="48">
        <f t="shared" si="28"/>
        <v>18614.600000000002</v>
      </c>
      <c r="DO29" s="48">
        <f t="shared" si="28"/>
        <v>35622.400000000009</v>
      </c>
      <c r="DP29" s="48">
        <f t="shared" si="28"/>
        <v>0</v>
      </c>
      <c r="DQ29" s="48">
        <f t="shared" si="28"/>
        <v>333868.80000000005</v>
      </c>
      <c r="DR29" s="49" t="s">
        <v>135</v>
      </c>
    </row>
    <row r="30" spans="1:122" ht="41.4" customHeight="1" x14ac:dyDescent="0.3">
      <c r="A30" s="286" t="s">
        <v>13</v>
      </c>
      <c r="B30" s="284" t="s">
        <v>138</v>
      </c>
      <c r="C30" s="35" t="s">
        <v>139</v>
      </c>
      <c r="D30" s="36" t="s">
        <v>140</v>
      </c>
      <c r="E30" s="36" t="s">
        <v>141</v>
      </c>
      <c r="F30" s="36"/>
      <c r="G30" s="36"/>
      <c r="H30" s="36"/>
      <c r="I30" s="36"/>
      <c r="J30" s="36"/>
      <c r="K30" s="36"/>
      <c r="L30" s="36"/>
      <c r="M30" s="36"/>
      <c r="N30" s="36"/>
      <c r="O30" s="36"/>
      <c r="P30" s="36"/>
      <c r="Q30" s="36"/>
      <c r="R30" s="36"/>
      <c r="S30" s="36"/>
      <c r="T30" s="36"/>
      <c r="U30" s="36"/>
      <c r="V30" s="36"/>
      <c r="W30" s="36"/>
      <c r="X30" s="36"/>
      <c r="Y30" s="36"/>
      <c r="Z30" s="36"/>
      <c r="AA30" s="36"/>
      <c r="AB30" s="36"/>
      <c r="AC30" s="36" t="s">
        <v>5</v>
      </c>
      <c r="AD30" s="37" t="s">
        <v>142</v>
      </c>
      <c r="AE30" s="37" t="s">
        <v>143</v>
      </c>
      <c r="AF30" s="46">
        <f t="shared" ref="AF30:AG83" si="31">AH30+AJ30+AL30+AN30</f>
        <v>30245.199999999997</v>
      </c>
      <c r="AG30" s="46">
        <f t="shared" si="31"/>
        <v>28934.7</v>
      </c>
      <c r="AH30" s="38">
        <v>728.6</v>
      </c>
      <c r="AI30" s="38">
        <v>728.6</v>
      </c>
      <c r="AJ30" s="38">
        <f>15294.9-728.6</f>
        <v>14566.3</v>
      </c>
      <c r="AK30" s="38">
        <f>15294.9-728.6</f>
        <v>14566.3</v>
      </c>
      <c r="AL30" s="38">
        <f>699-699</f>
        <v>0</v>
      </c>
      <c r="AM30" s="38">
        <f>458.7-458.7</f>
        <v>0</v>
      </c>
      <c r="AN30" s="38">
        <f>14251.3+699</f>
        <v>14950.3</v>
      </c>
      <c r="AO30" s="38">
        <f>13181.1+458.7</f>
        <v>13639.800000000001</v>
      </c>
      <c r="AP30" s="46">
        <f t="shared" ref="AP30:AP83" si="32">SUM(AQ30:AT30)</f>
        <v>13099.6</v>
      </c>
      <c r="AQ30" s="38">
        <v>2111.6</v>
      </c>
      <c r="AR30" s="38">
        <f>5755.1+44.5-2111.6</f>
        <v>3688.0000000000005</v>
      </c>
      <c r="AS30" s="38">
        <v>0</v>
      </c>
      <c r="AT30" s="38">
        <v>7300</v>
      </c>
      <c r="AU30" s="46">
        <f t="shared" si="18"/>
        <v>5913.6</v>
      </c>
      <c r="AV30" s="38">
        <v>2237.1999999999998</v>
      </c>
      <c r="AW30" s="51">
        <f>5913.6-2237.2</f>
        <v>3676.4000000000005</v>
      </c>
      <c r="AX30" s="38">
        <v>0</v>
      </c>
      <c r="AY30" s="38">
        <v>0</v>
      </c>
      <c r="AZ30" s="46">
        <f t="shared" ref="AZ30:AZ83" si="33">SUM(BA30:BD30)</f>
        <v>5809.8</v>
      </c>
      <c r="BA30" s="38">
        <v>2133.4</v>
      </c>
      <c r="BB30" s="51">
        <f>5809.8-2133.4</f>
        <v>3676.4</v>
      </c>
      <c r="BC30" s="38">
        <v>0</v>
      </c>
      <c r="BD30" s="38">
        <v>0</v>
      </c>
      <c r="BE30" s="46">
        <f t="shared" si="19"/>
        <v>0</v>
      </c>
      <c r="BF30" s="38">
        <v>0</v>
      </c>
      <c r="BG30" s="38">
        <v>0</v>
      </c>
      <c r="BH30" s="38">
        <v>0</v>
      </c>
      <c r="BI30" s="38">
        <v>0</v>
      </c>
      <c r="BJ30" s="46">
        <f t="shared" ref="BJ30:BK83" si="34">BL30+BN30+BP30+BR30</f>
        <v>11977.600000000002</v>
      </c>
      <c r="BK30" s="46">
        <f t="shared" si="34"/>
        <v>9754.9</v>
      </c>
      <c r="BL30" s="38">
        <v>728.6</v>
      </c>
      <c r="BM30" s="38">
        <v>728.6</v>
      </c>
      <c r="BN30" s="38">
        <f>2562.2-728.6</f>
        <v>1833.6</v>
      </c>
      <c r="BO30" s="38">
        <f>2562.2-728.6</f>
        <v>1833.6</v>
      </c>
      <c r="BP30" s="38">
        <f>699-699</f>
        <v>0</v>
      </c>
      <c r="BQ30" s="38">
        <f>458.7-458.7</f>
        <v>0</v>
      </c>
      <c r="BR30" s="38">
        <f>10929.7-2213.3+699</f>
        <v>9415.4000000000015</v>
      </c>
      <c r="BS30" s="38">
        <f>9917.9-3183.9+458.7</f>
        <v>7192.7</v>
      </c>
      <c r="BT30" s="46">
        <f t="shared" si="20"/>
        <v>11455.1</v>
      </c>
      <c r="BU30" s="38">
        <v>2111.6</v>
      </c>
      <c r="BV30" s="38">
        <f>5755.1-2111.6</f>
        <v>3643.5000000000005</v>
      </c>
      <c r="BW30" s="38">
        <v>0</v>
      </c>
      <c r="BX30" s="38">
        <v>5700</v>
      </c>
      <c r="BY30" s="46">
        <f t="shared" si="21"/>
        <v>5913.6</v>
      </c>
      <c r="BZ30" s="38">
        <v>2237.1999999999998</v>
      </c>
      <c r="CA30" s="38">
        <f>5913.6-2237.2</f>
        <v>3676.4000000000005</v>
      </c>
      <c r="CB30" s="38">
        <v>0</v>
      </c>
      <c r="CC30" s="38">
        <v>0</v>
      </c>
      <c r="CD30" s="46">
        <f t="shared" si="22"/>
        <v>5809.8</v>
      </c>
      <c r="CE30" s="38">
        <v>2133.4</v>
      </c>
      <c r="CF30" s="38">
        <f>5809.8-2133.4</f>
        <v>3676.4</v>
      </c>
      <c r="CG30" s="38">
        <v>0</v>
      </c>
      <c r="CH30" s="38">
        <v>0</v>
      </c>
      <c r="CI30" s="46">
        <f t="shared" si="23"/>
        <v>0</v>
      </c>
      <c r="CJ30" s="38">
        <v>0</v>
      </c>
      <c r="CK30" s="38">
        <v>0</v>
      </c>
      <c r="CL30" s="38">
        <v>0</v>
      </c>
      <c r="CM30" s="38">
        <v>0</v>
      </c>
      <c r="CN30" s="48">
        <f t="shared" si="24"/>
        <v>30245.199999999997</v>
      </c>
      <c r="CO30" s="40">
        <v>728.6</v>
      </c>
      <c r="CP30" s="40">
        <f>15294.9-728.6</f>
        <v>14566.3</v>
      </c>
      <c r="CQ30" s="40">
        <v>0</v>
      </c>
      <c r="CR30" s="40">
        <f>14251.3+699</f>
        <v>14950.3</v>
      </c>
      <c r="CS30" s="48">
        <f t="shared" si="25"/>
        <v>13099.6</v>
      </c>
      <c r="CT30" s="40">
        <v>2111.6</v>
      </c>
      <c r="CU30" s="40">
        <f>5755.1+44.5-2111.6</f>
        <v>3688.0000000000005</v>
      </c>
      <c r="CV30" s="40">
        <v>0</v>
      </c>
      <c r="CW30" s="40">
        <v>7300</v>
      </c>
      <c r="CX30" s="48">
        <f t="shared" si="26"/>
        <v>5913.6</v>
      </c>
      <c r="CY30" s="40">
        <v>2237.1999999999998</v>
      </c>
      <c r="CZ30" s="41">
        <f>5913.6-2237.2</f>
        <v>3676.4000000000005</v>
      </c>
      <c r="DA30" s="42">
        <v>0</v>
      </c>
      <c r="DB30" s="40">
        <v>0</v>
      </c>
      <c r="DC30" s="48">
        <f t="shared" si="27"/>
        <v>11977.600000000002</v>
      </c>
      <c r="DD30" s="40">
        <v>728.6</v>
      </c>
      <c r="DE30" s="40">
        <f>2562.2-728.6</f>
        <v>1833.6</v>
      </c>
      <c r="DF30" s="40">
        <v>0</v>
      </c>
      <c r="DG30" s="40">
        <f>10929.7-2213.3+699</f>
        <v>9415.4000000000015</v>
      </c>
      <c r="DH30" s="48">
        <f t="shared" si="29"/>
        <v>11455.1</v>
      </c>
      <c r="DI30" s="40">
        <v>2111.6</v>
      </c>
      <c r="DJ30" s="40">
        <f>5755.1-2111.6</f>
        <v>3643.5000000000005</v>
      </c>
      <c r="DK30" s="40">
        <v>0</v>
      </c>
      <c r="DL30" s="40">
        <v>5700</v>
      </c>
      <c r="DM30" s="48">
        <f t="shared" si="30"/>
        <v>5913.6</v>
      </c>
      <c r="DN30" s="40">
        <v>2237.1999999999998</v>
      </c>
      <c r="DO30" s="40">
        <f>5913.6-2237.2</f>
        <v>3676.4000000000005</v>
      </c>
      <c r="DP30" s="40">
        <v>0</v>
      </c>
      <c r="DQ30" s="40">
        <v>0</v>
      </c>
      <c r="DR30" s="43" t="s">
        <v>144</v>
      </c>
    </row>
    <row r="31" spans="1:122" ht="73.2" customHeight="1" x14ac:dyDescent="0.3">
      <c r="A31" s="286" t="s">
        <v>14</v>
      </c>
      <c r="B31" s="284" t="s">
        <v>45</v>
      </c>
      <c r="C31" s="35" t="s">
        <v>139</v>
      </c>
      <c r="D31" s="36" t="s">
        <v>145</v>
      </c>
      <c r="E31" s="36" t="s">
        <v>141</v>
      </c>
      <c r="F31" s="36"/>
      <c r="G31" s="36"/>
      <c r="H31" s="36"/>
      <c r="I31" s="36"/>
      <c r="J31" s="36"/>
      <c r="K31" s="36"/>
      <c r="L31" s="36"/>
      <c r="M31" s="36"/>
      <c r="N31" s="36"/>
      <c r="O31" s="36"/>
      <c r="P31" s="36"/>
      <c r="Q31" s="36"/>
      <c r="R31" s="36"/>
      <c r="S31" s="36"/>
      <c r="T31" s="36"/>
      <c r="U31" s="36"/>
      <c r="V31" s="36"/>
      <c r="W31" s="36"/>
      <c r="X31" s="36"/>
      <c r="Y31" s="36"/>
      <c r="Z31" s="36"/>
      <c r="AA31" s="36"/>
      <c r="AB31" s="36"/>
      <c r="AC31" s="36" t="s">
        <v>29</v>
      </c>
      <c r="AD31" s="37" t="s">
        <v>146</v>
      </c>
      <c r="AE31" s="37" t="s">
        <v>147</v>
      </c>
      <c r="AF31" s="46">
        <f t="shared" si="31"/>
        <v>78210.8</v>
      </c>
      <c r="AG31" s="46">
        <f t="shared" si="31"/>
        <v>76624.600000000006</v>
      </c>
      <c r="AH31" s="38">
        <v>0</v>
      </c>
      <c r="AI31" s="38">
        <v>0</v>
      </c>
      <c r="AJ31" s="38">
        <v>72604.600000000006</v>
      </c>
      <c r="AK31" s="38">
        <v>72604.600000000006</v>
      </c>
      <c r="AL31" s="38">
        <v>0</v>
      </c>
      <c r="AM31" s="38">
        <v>0</v>
      </c>
      <c r="AN31" s="38">
        <f>4702.4+903.8</f>
        <v>5606.2</v>
      </c>
      <c r="AO31" s="38">
        <f>4087.4-67.4</f>
        <v>4020</v>
      </c>
      <c r="AP31" s="46">
        <f t="shared" si="32"/>
        <v>96923.7</v>
      </c>
      <c r="AQ31" s="38">
        <v>0</v>
      </c>
      <c r="AR31" s="38">
        <v>82682.899999999994</v>
      </c>
      <c r="AS31" s="38">
        <v>0</v>
      </c>
      <c r="AT31" s="38">
        <v>14240.8</v>
      </c>
      <c r="AU31" s="46">
        <f t="shared" si="18"/>
        <v>97145.5</v>
      </c>
      <c r="AV31" s="38">
        <v>0</v>
      </c>
      <c r="AW31" s="38">
        <f>64580.4+16942.4</f>
        <v>81522.8</v>
      </c>
      <c r="AX31" s="38">
        <v>0</v>
      </c>
      <c r="AY31" s="38">
        <f>32565.1-16942.4</f>
        <v>15622.699999999997</v>
      </c>
      <c r="AZ31" s="46">
        <f t="shared" si="33"/>
        <v>20942.400000000001</v>
      </c>
      <c r="BA31" s="38">
        <v>0</v>
      </c>
      <c r="BB31" s="38">
        <v>16942.400000000001</v>
      </c>
      <c r="BC31" s="38">
        <v>0</v>
      </c>
      <c r="BD31" s="38">
        <v>4000</v>
      </c>
      <c r="BE31" s="46">
        <f t="shared" si="19"/>
        <v>4000</v>
      </c>
      <c r="BF31" s="38">
        <v>0</v>
      </c>
      <c r="BG31" s="38">
        <v>0</v>
      </c>
      <c r="BH31" s="38">
        <v>0</v>
      </c>
      <c r="BI31" s="38">
        <v>4000</v>
      </c>
      <c r="BJ31" s="46">
        <f t="shared" si="34"/>
        <v>67169.8</v>
      </c>
      <c r="BK31" s="46">
        <f t="shared" si="34"/>
        <v>66554.8</v>
      </c>
      <c r="BL31" s="38">
        <v>0</v>
      </c>
      <c r="BM31" s="38">
        <v>0</v>
      </c>
      <c r="BN31" s="38">
        <v>62974.3</v>
      </c>
      <c r="BO31" s="38">
        <v>62974.3</v>
      </c>
      <c r="BP31" s="38">
        <v>0</v>
      </c>
      <c r="BQ31" s="38">
        <v>0</v>
      </c>
      <c r="BR31" s="38">
        <v>4195.5</v>
      </c>
      <c r="BS31" s="38">
        <v>3580.5</v>
      </c>
      <c r="BT31" s="46">
        <f t="shared" si="20"/>
        <v>63869.8</v>
      </c>
      <c r="BU31" s="38">
        <v>0</v>
      </c>
      <c r="BV31" s="38">
        <f>53225.3+44.5</f>
        <v>53269.8</v>
      </c>
      <c r="BW31" s="38">
        <v>0</v>
      </c>
      <c r="BX31" s="38">
        <f>10600</f>
        <v>10600</v>
      </c>
      <c r="BY31" s="46">
        <f t="shared" si="21"/>
        <v>20942.400000000001</v>
      </c>
      <c r="BZ31" s="38">
        <v>0</v>
      </c>
      <c r="CA31" s="38">
        <v>16942.400000000001</v>
      </c>
      <c r="CB31" s="38">
        <v>0</v>
      </c>
      <c r="CC31" s="38">
        <v>4000</v>
      </c>
      <c r="CD31" s="46">
        <f t="shared" si="22"/>
        <v>20942.400000000001</v>
      </c>
      <c r="CE31" s="38">
        <v>0</v>
      </c>
      <c r="CF31" s="38">
        <v>16942.400000000001</v>
      </c>
      <c r="CG31" s="38">
        <v>0</v>
      </c>
      <c r="CH31" s="38">
        <v>4000</v>
      </c>
      <c r="CI31" s="46">
        <f t="shared" si="23"/>
        <v>4000</v>
      </c>
      <c r="CJ31" s="38">
        <v>0</v>
      </c>
      <c r="CK31" s="38">
        <v>0</v>
      </c>
      <c r="CL31" s="38">
        <v>0</v>
      </c>
      <c r="CM31" s="38">
        <v>4000</v>
      </c>
      <c r="CN31" s="48">
        <f t="shared" si="24"/>
        <v>78210.8</v>
      </c>
      <c r="CO31" s="40">
        <v>0</v>
      </c>
      <c r="CP31" s="40">
        <v>72604.600000000006</v>
      </c>
      <c r="CQ31" s="40">
        <v>0</v>
      </c>
      <c r="CR31" s="40">
        <f>4702.4+903.8</f>
        <v>5606.2</v>
      </c>
      <c r="CS31" s="48">
        <f t="shared" si="25"/>
        <v>96923.7</v>
      </c>
      <c r="CT31" s="40">
        <v>0</v>
      </c>
      <c r="CU31" s="40">
        <v>82682.899999999994</v>
      </c>
      <c r="CV31" s="40">
        <v>0</v>
      </c>
      <c r="CW31" s="40">
        <v>14240.8</v>
      </c>
      <c r="CX31" s="48">
        <f t="shared" si="26"/>
        <v>97145.5</v>
      </c>
      <c r="CY31" s="40">
        <v>0</v>
      </c>
      <c r="CZ31" s="40">
        <f>64580.4+16942.4</f>
        <v>81522.8</v>
      </c>
      <c r="DA31" s="40">
        <v>0</v>
      </c>
      <c r="DB31" s="40">
        <f>32565.1-16942.4</f>
        <v>15622.699999999997</v>
      </c>
      <c r="DC31" s="48">
        <f t="shared" si="27"/>
        <v>67169.8</v>
      </c>
      <c r="DD31" s="40">
        <v>0</v>
      </c>
      <c r="DE31" s="40">
        <v>62974.3</v>
      </c>
      <c r="DF31" s="40">
        <v>0</v>
      </c>
      <c r="DG31" s="40">
        <v>4195.5</v>
      </c>
      <c r="DH31" s="48">
        <f t="shared" si="29"/>
        <v>63869.8</v>
      </c>
      <c r="DI31" s="40">
        <v>0</v>
      </c>
      <c r="DJ31" s="40">
        <f>53225.3+44.5</f>
        <v>53269.8</v>
      </c>
      <c r="DK31" s="40">
        <v>0</v>
      </c>
      <c r="DL31" s="40">
        <f>10600</f>
        <v>10600</v>
      </c>
      <c r="DM31" s="48">
        <f t="shared" si="30"/>
        <v>20942.400000000001</v>
      </c>
      <c r="DN31" s="40">
        <v>0</v>
      </c>
      <c r="DO31" s="40">
        <v>16942.400000000001</v>
      </c>
      <c r="DP31" s="40">
        <v>0</v>
      </c>
      <c r="DQ31" s="40">
        <v>4000</v>
      </c>
      <c r="DR31" s="43" t="s">
        <v>144</v>
      </c>
    </row>
    <row r="32" spans="1:122" ht="133.80000000000001" customHeight="1" x14ac:dyDescent="0.3">
      <c r="A32" s="286" t="s">
        <v>148</v>
      </c>
      <c r="B32" s="284" t="s">
        <v>46</v>
      </c>
      <c r="C32" s="35" t="s">
        <v>139</v>
      </c>
      <c r="D32" s="52" t="s">
        <v>149</v>
      </c>
      <c r="E32" s="36" t="s">
        <v>141</v>
      </c>
      <c r="F32" s="36"/>
      <c r="G32" s="36"/>
      <c r="H32" s="36"/>
      <c r="I32" s="36"/>
      <c r="J32" s="36"/>
      <c r="K32" s="36"/>
      <c r="L32" s="36"/>
      <c r="M32" s="36"/>
      <c r="N32" s="36"/>
      <c r="O32" s="36"/>
      <c r="P32" s="36"/>
      <c r="Q32" s="36"/>
      <c r="R32" s="36"/>
      <c r="S32" s="36"/>
      <c r="T32" s="36"/>
      <c r="U32" s="36"/>
      <c r="V32" s="36"/>
      <c r="W32" s="36"/>
      <c r="X32" s="36"/>
      <c r="Y32" s="36"/>
      <c r="Z32" s="36"/>
      <c r="AA32" s="36"/>
      <c r="AB32" s="36"/>
      <c r="AC32" s="36" t="s">
        <v>16</v>
      </c>
      <c r="AD32" s="37" t="s">
        <v>150</v>
      </c>
      <c r="AE32" s="37" t="s">
        <v>151</v>
      </c>
      <c r="AF32" s="46">
        <f t="shared" si="31"/>
        <v>71363.600000000006</v>
      </c>
      <c r="AG32" s="46">
        <f t="shared" si="31"/>
        <v>22200.800000000003</v>
      </c>
      <c r="AH32" s="38">
        <v>0</v>
      </c>
      <c r="AI32" s="38">
        <v>0</v>
      </c>
      <c r="AJ32" s="38">
        <v>50535.5</v>
      </c>
      <c r="AK32" s="38">
        <v>3714.4</v>
      </c>
      <c r="AL32" s="38">
        <v>0</v>
      </c>
      <c r="AM32" s="38">
        <v>0</v>
      </c>
      <c r="AN32" s="38">
        <v>20828.099999999999</v>
      </c>
      <c r="AO32" s="38">
        <v>18486.400000000001</v>
      </c>
      <c r="AP32" s="46">
        <f t="shared" si="32"/>
        <v>55791.1</v>
      </c>
      <c r="AQ32" s="38">
        <v>0</v>
      </c>
      <c r="AR32" s="38">
        <v>46821.1</v>
      </c>
      <c r="AS32" s="38">
        <v>0</v>
      </c>
      <c r="AT32" s="38">
        <v>8970</v>
      </c>
      <c r="AU32" s="46">
        <f t="shared" si="18"/>
        <v>7370</v>
      </c>
      <c r="AV32" s="38">
        <v>0</v>
      </c>
      <c r="AW32" s="38">
        <v>0</v>
      </c>
      <c r="AX32" s="38">
        <v>0</v>
      </c>
      <c r="AY32" s="38">
        <v>7370</v>
      </c>
      <c r="AZ32" s="46">
        <f t="shared" si="33"/>
        <v>7370</v>
      </c>
      <c r="BA32" s="38">
        <v>0</v>
      </c>
      <c r="BB32" s="38">
        <v>0</v>
      </c>
      <c r="BC32" s="38">
        <v>0</v>
      </c>
      <c r="BD32" s="38">
        <v>7370</v>
      </c>
      <c r="BE32" s="46">
        <f t="shared" si="19"/>
        <v>7370</v>
      </c>
      <c r="BF32" s="38">
        <v>0</v>
      </c>
      <c r="BG32" s="38">
        <v>0</v>
      </c>
      <c r="BH32" s="38">
        <v>0</v>
      </c>
      <c r="BI32" s="38">
        <v>7370</v>
      </c>
      <c r="BJ32" s="46">
        <f t="shared" si="34"/>
        <v>24107.800000000003</v>
      </c>
      <c r="BK32" s="46">
        <f t="shared" si="34"/>
        <v>22200.800000000003</v>
      </c>
      <c r="BL32" s="38">
        <v>0</v>
      </c>
      <c r="BM32" s="38">
        <v>0</v>
      </c>
      <c r="BN32" s="38">
        <v>3714.4</v>
      </c>
      <c r="BO32" s="38">
        <v>3714.4</v>
      </c>
      <c r="BP32" s="38">
        <v>0</v>
      </c>
      <c r="BQ32" s="38">
        <v>0</v>
      </c>
      <c r="BR32" s="38">
        <v>20393.400000000001</v>
      </c>
      <c r="BS32" s="38">
        <v>18486.400000000001</v>
      </c>
      <c r="BT32" s="46">
        <f t="shared" si="20"/>
        <v>8970</v>
      </c>
      <c r="BU32" s="38">
        <v>0</v>
      </c>
      <c r="BV32" s="38">
        <v>0</v>
      </c>
      <c r="BW32" s="38">
        <v>0</v>
      </c>
      <c r="BX32" s="38">
        <v>8970</v>
      </c>
      <c r="BY32" s="46">
        <f t="shared" si="21"/>
        <v>7370</v>
      </c>
      <c r="BZ32" s="38">
        <v>0</v>
      </c>
      <c r="CA32" s="38">
        <v>0</v>
      </c>
      <c r="CB32" s="38">
        <v>0</v>
      </c>
      <c r="CC32" s="38">
        <v>7370</v>
      </c>
      <c r="CD32" s="46">
        <f t="shared" si="22"/>
        <v>7370</v>
      </c>
      <c r="CE32" s="38">
        <v>0</v>
      </c>
      <c r="CF32" s="38">
        <v>0</v>
      </c>
      <c r="CG32" s="38">
        <v>0</v>
      </c>
      <c r="CH32" s="38">
        <v>7370</v>
      </c>
      <c r="CI32" s="46">
        <f t="shared" si="23"/>
        <v>7370</v>
      </c>
      <c r="CJ32" s="38">
        <v>0</v>
      </c>
      <c r="CK32" s="38">
        <v>0</v>
      </c>
      <c r="CL32" s="38">
        <v>0</v>
      </c>
      <c r="CM32" s="38">
        <v>7370</v>
      </c>
      <c r="CN32" s="48">
        <f t="shared" si="24"/>
        <v>71363.600000000006</v>
      </c>
      <c r="CO32" s="40">
        <v>0</v>
      </c>
      <c r="CP32" s="40">
        <v>50535.5</v>
      </c>
      <c r="CQ32" s="40">
        <v>0</v>
      </c>
      <c r="CR32" s="40">
        <v>20828.099999999999</v>
      </c>
      <c r="CS32" s="48">
        <f t="shared" si="25"/>
        <v>55791.1</v>
      </c>
      <c r="CT32" s="40">
        <v>0</v>
      </c>
      <c r="CU32" s="40">
        <v>46821.1</v>
      </c>
      <c r="CV32" s="40">
        <v>0</v>
      </c>
      <c r="CW32" s="40">
        <v>8970</v>
      </c>
      <c r="CX32" s="48">
        <f t="shared" si="26"/>
        <v>7370</v>
      </c>
      <c r="CY32" s="40">
        <v>0</v>
      </c>
      <c r="CZ32" s="41">
        <v>0</v>
      </c>
      <c r="DA32" s="42">
        <v>0</v>
      </c>
      <c r="DB32" s="40">
        <v>7370</v>
      </c>
      <c r="DC32" s="48">
        <f t="shared" si="27"/>
        <v>24107.800000000003</v>
      </c>
      <c r="DD32" s="40">
        <v>0</v>
      </c>
      <c r="DE32" s="40">
        <v>3714.4</v>
      </c>
      <c r="DF32" s="40">
        <v>0</v>
      </c>
      <c r="DG32" s="40">
        <v>20393.400000000001</v>
      </c>
      <c r="DH32" s="48">
        <f t="shared" si="29"/>
        <v>8970</v>
      </c>
      <c r="DI32" s="40">
        <v>0</v>
      </c>
      <c r="DJ32" s="40">
        <v>0</v>
      </c>
      <c r="DK32" s="40">
        <v>0</v>
      </c>
      <c r="DL32" s="40">
        <v>8970</v>
      </c>
      <c r="DM32" s="48">
        <f t="shared" si="30"/>
        <v>7370</v>
      </c>
      <c r="DN32" s="40">
        <v>0</v>
      </c>
      <c r="DO32" s="40">
        <v>0</v>
      </c>
      <c r="DP32" s="40">
        <v>0</v>
      </c>
      <c r="DQ32" s="40">
        <v>7370</v>
      </c>
      <c r="DR32" s="43" t="s">
        <v>144</v>
      </c>
    </row>
    <row r="33" spans="1:122" ht="118.8" customHeight="1" x14ac:dyDescent="0.3">
      <c r="A33" s="286" t="s">
        <v>36</v>
      </c>
      <c r="B33" s="284" t="s">
        <v>47</v>
      </c>
      <c r="C33" s="35" t="s">
        <v>139</v>
      </c>
      <c r="D33" s="36" t="s">
        <v>152</v>
      </c>
      <c r="E33" s="36" t="s">
        <v>141</v>
      </c>
      <c r="F33" s="36"/>
      <c r="G33" s="36"/>
      <c r="H33" s="36"/>
      <c r="I33" s="36"/>
      <c r="J33" s="36"/>
      <c r="K33" s="36"/>
      <c r="L33" s="36"/>
      <c r="M33" s="36"/>
      <c r="N33" s="36"/>
      <c r="O33" s="36"/>
      <c r="P33" s="36"/>
      <c r="Q33" s="36"/>
      <c r="R33" s="36"/>
      <c r="S33" s="36"/>
      <c r="T33" s="36"/>
      <c r="U33" s="36"/>
      <c r="V33" s="36"/>
      <c r="W33" s="36"/>
      <c r="X33" s="36"/>
      <c r="Y33" s="36"/>
      <c r="Z33" s="36"/>
      <c r="AA33" s="36"/>
      <c r="AB33" s="36"/>
      <c r="AC33" s="36" t="s">
        <v>23</v>
      </c>
      <c r="AD33" s="37" t="s">
        <v>153</v>
      </c>
      <c r="AE33" s="37" t="s">
        <v>154</v>
      </c>
      <c r="AF33" s="46">
        <f t="shared" si="31"/>
        <v>35476.400000000001</v>
      </c>
      <c r="AG33" s="46">
        <f t="shared" si="31"/>
        <v>27662.1</v>
      </c>
      <c r="AH33" s="38">
        <v>0</v>
      </c>
      <c r="AI33" s="38">
        <v>0</v>
      </c>
      <c r="AJ33" s="38">
        <v>13721.4</v>
      </c>
      <c r="AK33" s="38">
        <v>13710.6</v>
      </c>
      <c r="AL33" s="38">
        <v>0</v>
      </c>
      <c r="AM33" s="38">
        <v>0</v>
      </c>
      <c r="AN33" s="38">
        <v>21755</v>
      </c>
      <c r="AO33" s="38">
        <v>13951.5</v>
      </c>
      <c r="AP33" s="46">
        <f t="shared" si="32"/>
        <v>76292.600000000006</v>
      </c>
      <c r="AQ33" s="38">
        <v>0</v>
      </c>
      <c r="AR33" s="38">
        <v>57302.3</v>
      </c>
      <c r="AS33" s="38">
        <v>0</v>
      </c>
      <c r="AT33" s="38">
        <v>18990.3</v>
      </c>
      <c r="AU33" s="46">
        <f t="shared" si="18"/>
        <v>0</v>
      </c>
      <c r="AV33" s="38">
        <v>0</v>
      </c>
      <c r="AW33" s="38">
        <v>0</v>
      </c>
      <c r="AX33" s="38">
        <v>0</v>
      </c>
      <c r="AY33" s="38">
        <v>0</v>
      </c>
      <c r="AZ33" s="46">
        <f t="shared" si="33"/>
        <v>0</v>
      </c>
      <c r="BA33" s="38">
        <v>0</v>
      </c>
      <c r="BB33" s="38">
        <v>0</v>
      </c>
      <c r="BC33" s="38">
        <v>0</v>
      </c>
      <c r="BD33" s="38">
        <v>0</v>
      </c>
      <c r="BE33" s="46">
        <f t="shared" si="19"/>
        <v>0</v>
      </c>
      <c r="BF33" s="38">
        <v>0</v>
      </c>
      <c r="BG33" s="38">
        <v>0</v>
      </c>
      <c r="BH33" s="38">
        <v>0</v>
      </c>
      <c r="BI33" s="38">
        <v>0</v>
      </c>
      <c r="BJ33" s="46">
        <f t="shared" si="34"/>
        <v>20016.5</v>
      </c>
      <c r="BK33" s="46">
        <f t="shared" si="34"/>
        <v>12214</v>
      </c>
      <c r="BL33" s="38">
        <v>0</v>
      </c>
      <c r="BM33" s="38">
        <v>0</v>
      </c>
      <c r="BN33" s="38">
        <v>0</v>
      </c>
      <c r="BO33" s="38">
        <v>0</v>
      </c>
      <c r="BP33" s="38">
        <v>0</v>
      </c>
      <c r="BQ33" s="38">
        <v>0</v>
      </c>
      <c r="BR33" s="38">
        <v>20016.5</v>
      </c>
      <c r="BS33" s="38">
        <v>12214</v>
      </c>
      <c r="BT33" s="46">
        <f t="shared" si="20"/>
        <v>18990.3</v>
      </c>
      <c r="BU33" s="38">
        <v>0</v>
      </c>
      <c r="BV33" s="38">
        <v>0</v>
      </c>
      <c r="BW33" s="38">
        <v>0</v>
      </c>
      <c r="BX33" s="38">
        <v>18990.3</v>
      </c>
      <c r="BY33" s="46">
        <f t="shared" si="21"/>
        <v>0</v>
      </c>
      <c r="BZ33" s="38">
        <v>0</v>
      </c>
      <c r="CA33" s="38">
        <v>0</v>
      </c>
      <c r="CB33" s="38">
        <v>0</v>
      </c>
      <c r="CC33" s="38">
        <v>0</v>
      </c>
      <c r="CD33" s="46">
        <f t="shared" si="22"/>
        <v>0</v>
      </c>
      <c r="CE33" s="38">
        <v>0</v>
      </c>
      <c r="CF33" s="38">
        <v>0</v>
      </c>
      <c r="CG33" s="38">
        <v>0</v>
      </c>
      <c r="CH33" s="38">
        <v>0</v>
      </c>
      <c r="CI33" s="46">
        <f t="shared" si="23"/>
        <v>0</v>
      </c>
      <c r="CJ33" s="38">
        <v>0</v>
      </c>
      <c r="CK33" s="38">
        <v>0</v>
      </c>
      <c r="CL33" s="38">
        <v>0</v>
      </c>
      <c r="CM33" s="38">
        <v>0</v>
      </c>
      <c r="CN33" s="48">
        <f t="shared" si="24"/>
        <v>35476.400000000001</v>
      </c>
      <c r="CO33" s="40">
        <v>0</v>
      </c>
      <c r="CP33" s="40">
        <v>13721.4</v>
      </c>
      <c r="CQ33" s="40">
        <v>0</v>
      </c>
      <c r="CR33" s="40">
        <v>21755</v>
      </c>
      <c r="CS33" s="48">
        <f t="shared" si="25"/>
        <v>76292.600000000006</v>
      </c>
      <c r="CT33" s="40">
        <v>0</v>
      </c>
      <c r="CU33" s="40">
        <v>57302.3</v>
      </c>
      <c r="CV33" s="40">
        <v>0</v>
      </c>
      <c r="CW33" s="40">
        <v>18990.3</v>
      </c>
      <c r="CX33" s="48">
        <f t="shared" si="26"/>
        <v>0</v>
      </c>
      <c r="CY33" s="40">
        <v>0</v>
      </c>
      <c r="CZ33" s="41">
        <v>0</v>
      </c>
      <c r="DA33" s="42">
        <v>0</v>
      </c>
      <c r="DB33" s="40">
        <v>0</v>
      </c>
      <c r="DC33" s="48">
        <f t="shared" si="27"/>
        <v>20016.5</v>
      </c>
      <c r="DD33" s="40">
        <v>0</v>
      </c>
      <c r="DE33" s="40">
        <v>0</v>
      </c>
      <c r="DF33" s="40">
        <v>0</v>
      </c>
      <c r="DG33" s="40">
        <v>20016.5</v>
      </c>
      <c r="DH33" s="48">
        <f t="shared" si="29"/>
        <v>18990.3</v>
      </c>
      <c r="DI33" s="40">
        <v>0</v>
      </c>
      <c r="DJ33" s="53">
        <v>0</v>
      </c>
      <c r="DK33" s="40">
        <v>0</v>
      </c>
      <c r="DL33" s="40">
        <v>18990.3</v>
      </c>
      <c r="DM33" s="48">
        <f t="shared" si="30"/>
        <v>0</v>
      </c>
      <c r="DN33" s="40">
        <v>0</v>
      </c>
      <c r="DO33" s="40">
        <v>0</v>
      </c>
      <c r="DP33" s="40">
        <v>0</v>
      </c>
      <c r="DQ33" s="40">
        <v>0</v>
      </c>
      <c r="DR33" s="43" t="s">
        <v>144</v>
      </c>
    </row>
    <row r="34" spans="1:122" s="66" customFormat="1" ht="31.8" customHeight="1" x14ac:dyDescent="0.3">
      <c r="A34" s="293"/>
      <c r="B34" s="288"/>
      <c r="C34" s="54"/>
      <c r="D34" s="55"/>
      <c r="E34" s="55"/>
      <c r="F34" s="55" t="s">
        <v>155</v>
      </c>
      <c r="G34" s="55" t="s">
        <v>156</v>
      </c>
      <c r="H34" s="55" t="s">
        <v>157</v>
      </c>
      <c r="I34" s="55" t="s">
        <v>158</v>
      </c>
      <c r="J34" s="55"/>
      <c r="K34" s="55"/>
      <c r="L34" s="55"/>
      <c r="M34" s="55"/>
      <c r="N34" s="55"/>
      <c r="O34" s="55"/>
      <c r="P34" s="55"/>
      <c r="Q34" s="55"/>
      <c r="R34" s="55"/>
      <c r="S34" s="55"/>
      <c r="T34" s="55"/>
      <c r="U34" s="55"/>
      <c r="V34" s="55"/>
      <c r="W34" s="55"/>
      <c r="X34" s="55"/>
      <c r="Y34" s="55"/>
      <c r="Z34" s="55"/>
      <c r="AA34" s="55"/>
      <c r="AB34" s="55"/>
      <c r="AC34" s="56"/>
      <c r="AD34" s="57" t="s">
        <v>21</v>
      </c>
      <c r="AE34" s="57" t="s">
        <v>159</v>
      </c>
      <c r="AF34" s="58">
        <f t="shared" si="31"/>
        <v>3087</v>
      </c>
      <c r="AG34" s="58">
        <f t="shared" si="31"/>
        <v>3087</v>
      </c>
      <c r="AH34" s="59">
        <v>728.6</v>
      </c>
      <c r="AI34" s="59">
        <v>728.6</v>
      </c>
      <c r="AJ34" s="59">
        <f>2562.2-728.6</f>
        <v>1833.6</v>
      </c>
      <c r="AK34" s="59">
        <f>2562.2-728.6</f>
        <v>1833.6</v>
      </c>
      <c r="AL34" s="59">
        <v>0</v>
      </c>
      <c r="AM34" s="59">
        <v>0</v>
      </c>
      <c r="AN34" s="59">
        <v>524.79999999999995</v>
      </c>
      <c r="AO34" s="59">
        <v>524.79999999999995</v>
      </c>
      <c r="AP34" s="58">
        <f t="shared" si="32"/>
        <v>6924.6</v>
      </c>
      <c r="AQ34" s="59">
        <v>2111.6</v>
      </c>
      <c r="AR34" s="59">
        <f>5710.1+45-2111.6</f>
        <v>3643.5000000000005</v>
      </c>
      <c r="AS34" s="59">
        <v>0</v>
      </c>
      <c r="AT34" s="59">
        <v>1169.5</v>
      </c>
      <c r="AU34" s="58">
        <f t="shared" si="18"/>
        <v>5913.6</v>
      </c>
      <c r="AV34" s="59">
        <v>2237.1999999999998</v>
      </c>
      <c r="AW34" s="60">
        <f>5913.6-2237.2</f>
        <v>3676.4000000000005</v>
      </c>
      <c r="AX34" s="59">
        <v>0</v>
      </c>
      <c r="AY34" s="59">
        <v>0</v>
      </c>
      <c r="AZ34" s="58">
        <f t="shared" si="33"/>
        <v>5809.8</v>
      </c>
      <c r="BA34" s="59">
        <v>2133.4</v>
      </c>
      <c r="BB34" s="59">
        <f>5809.8-2133.4</f>
        <v>3676.4</v>
      </c>
      <c r="BC34" s="59">
        <v>0</v>
      </c>
      <c r="BD34" s="59">
        <v>0</v>
      </c>
      <c r="BE34" s="58">
        <f t="shared" si="19"/>
        <v>0</v>
      </c>
      <c r="BF34" s="59">
        <v>0</v>
      </c>
      <c r="BG34" s="59">
        <v>0</v>
      </c>
      <c r="BH34" s="59">
        <v>0</v>
      </c>
      <c r="BI34" s="59">
        <v>0</v>
      </c>
      <c r="BJ34" s="58">
        <f t="shared" si="34"/>
        <v>3087</v>
      </c>
      <c r="BK34" s="58">
        <f t="shared" si="34"/>
        <v>3087</v>
      </c>
      <c r="BL34" s="59">
        <v>728.6</v>
      </c>
      <c r="BM34" s="59">
        <v>728.6</v>
      </c>
      <c r="BN34" s="59">
        <v>1833.6</v>
      </c>
      <c r="BO34" s="59">
        <v>1833.6</v>
      </c>
      <c r="BP34" s="59">
        <v>0</v>
      </c>
      <c r="BQ34" s="59">
        <v>0</v>
      </c>
      <c r="BR34" s="59">
        <v>524.79999999999995</v>
      </c>
      <c r="BS34" s="59">
        <v>524.79999999999995</v>
      </c>
      <c r="BT34" s="58">
        <f t="shared" si="20"/>
        <v>6924.6</v>
      </c>
      <c r="BU34" s="59">
        <v>2111.6</v>
      </c>
      <c r="BV34" s="59">
        <f>5710.1+45-2111.6</f>
        <v>3643.5000000000005</v>
      </c>
      <c r="BW34" s="59">
        <v>0</v>
      </c>
      <c r="BX34" s="59">
        <v>1169.5</v>
      </c>
      <c r="BY34" s="58">
        <f t="shared" si="21"/>
        <v>5913.6</v>
      </c>
      <c r="BZ34" s="59">
        <v>2237.1999999999998</v>
      </c>
      <c r="CA34" s="59">
        <f>5913.6-2237.2</f>
        <v>3676.4000000000005</v>
      </c>
      <c r="CB34" s="59">
        <v>0</v>
      </c>
      <c r="CC34" s="59">
        <v>0</v>
      </c>
      <c r="CD34" s="58">
        <f t="shared" si="22"/>
        <v>5809.8</v>
      </c>
      <c r="CE34" s="59">
        <v>2133.4</v>
      </c>
      <c r="CF34" s="59">
        <f>5809.8-2133.4</f>
        <v>3676.4</v>
      </c>
      <c r="CG34" s="59">
        <v>0</v>
      </c>
      <c r="CH34" s="59">
        <v>0</v>
      </c>
      <c r="CI34" s="58">
        <f t="shared" si="23"/>
        <v>0</v>
      </c>
      <c r="CJ34" s="61">
        <v>0</v>
      </c>
      <c r="CK34" s="61">
        <v>0</v>
      </c>
      <c r="CL34" s="61">
        <v>0</v>
      </c>
      <c r="CM34" s="61">
        <v>0</v>
      </c>
      <c r="CN34" s="62">
        <f t="shared" si="24"/>
        <v>3087</v>
      </c>
      <c r="CO34" s="61">
        <v>728.6</v>
      </c>
      <c r="CP34" s="61">
        <f>2562.2-728.6</f>
        <v>1833.6</v>
      </c>
      <c r="CQ34" s="61">
        <v>0</v>
      </c>
      <c r="CR34" s="61">
        <v>524.79999999999995</v>
      </c>
      <c r="CS34" s="62">
        <f t="shared" si="25"/>
        <v>6924.6</v>
      </c>
      <c r="CT34" s="61">
        <v>2111.6</v>
      </c>
      <c r="CU34" s="61">
        <f>5755.1-2111.6</f>
        <v>3643.5000000000005</v>
      </c>
      <c r="CV34" s="61">
        <v>0</v>
      </c>
      <c r="CW34" s="61">
        <v>1169.5</v>
      </c>
      <c r="CX34" s="62">
        <f t="shared" si="26"/>
        <v>5913.6</v>
      </c>
      <c r="CY34" s="61">
        <v>2237.1999999999998</v>
      </c>
      <c r="CZ34" s="63">
        <f>5913.6-2237.2</f>
        <v>3676.4000000000005</v>
      </c>
      <c r="DA34" s="64">
        <v>0</v>
      </c>
      <c r="DB34" s="61">
        <v>0</v>
      </c>
      <c r="DC34" s="62">
        <f t="shared" si="27"/>
        <v>3087</v>
      </c>
      <c r="DD34" s="61">
        <v>728.6</v>
      </c>
      <c r="DE34" s="61">
        <f>2562.2-728.6</f>
        <v>1833.6</v>
      </c>
      <c r="DF34" s="61">
        <v>0</v>
      </c>
      <c r="DG34" s="61">
        <v>524.79999999999995</v>
      </c>
      <c r="DH34" s="62">
        <f t="shared" si="29"/>
        <v>6924.6</v>
      </c>
      <c r="DI34" s="61">
        <v>2111.6</v>
      </c>
      <c r="DJ34" s="61">
        <f>5755.1-2111.6</f>
        <v>3643.5000000000005</v>
      </c>
      <c r="DK34" s="61">
        <v>0</v>
      </c>
      <c r="DL34" s="61">
        <v>1169.5</v>
      </c>
      <c r="DM34" s="62">
        <f t="shared" si="30"/>
        <v>5913.6</v>
      </c>
      <c r="DN34" s="61">
        <v>2237.1999999999998</v>
      </c>
      <c r="DO34" s="61">
        <f>5913.6-2237.2</f>
        <v>3676.4000000000005</v>
      </c>
      <c r="DP34" s="61">
        <v>0</v>
      </c>
      <c r="DQ34" s="61">
        <v>0</v>
      </c>
      <c r="DR34" s="65" t="s">
        <v>15</v>
      </c>
    </row>
    <row r="35" spans="1:122" s="66" customFormat="1" ht="45.6" customHeight="1" x14ac:dyDescent="0.3">
      <c r="A35" s="286" t="s">
        <v>37</v>
      </c>
      <c r="B35" s="284" t="s">
        <v>48</v>
      </c>
      <c r="C35" s="35" t="s">
        <v>139</v>
      </c>
      <c r="D35" s="36" t="s">
        <v>160</v>
      </c>
      <c r="E35" s="36" t="s">
        <v>141</v>
      </c>
      <c r="F35" s="36"/>
      <c r="G35" s="36"/>
      <c r="H35" s="36"/>
      <c r="I35" s="36"/>
      <c r="J35" s="36"/>
      <c r="K35" s="36"/>
      <c r="L35" s="36"/>
      <c r="M35" s="36"/>
      <c r="N35" s="36"/>
      <c r="O35" s="36"/>
      <c r="P35" s="36"/>
      <c r="Q35" s="36"/>
      <c r="R35" s="36"/>
      <c r="S35" s="36"/>
      <c r="T35" s="36"/>
      <c r="U35" s="36"/>
      <c r="V35" s="36"/>
      <c r="W35" s="36"/>
      <c r="X35" s="36"/>
      <c r="Y35" s="36"/>
      <c r="Z35" s="36"/>
      <c r="AA35" s="36"/>
      <c r="AB35" s="36"/>
      <c r="AC35" s="36" t="s">
        <v>25</v>
      </c>
      <c r="AD35" s="37" t="s">
        <v>154</v>
      </c>
      <c r="AE35" s="37" t="s">
        <v>161</v>
      </c>
      <c r="AF35" s="46">
        <f t="shared" si="31"/>
        <v>1565</v>
      </c>
      <c r="AG35" s="46">
        <f t="shared" si="31"/>
        <v>0</v>
      </c>
      <c r="AH35" s="38">
        <v>0</v>
      </c>
      <c r="AI35" s="38">
        <v>0</v>
      </c>
      <c r="AJ35" s="38">
        <v>0</v>
      </c>
      <c r="AK35" s="38">
        <v>0</v>
      </c>
      <c r="AL35" s="38">
        <v>0</v>
      </c>
      <c r="AM35" s="38">
        <v>0</v>
      </c>
      <c r="AN35" s="38">
        <v>1565</v>
      </c>
      <c r="AO35" s="38">
        <v>0</v>
      </c>
      <c r="AP35" s="46">
        <f t="shared" si="32"/>
        <v>2000</v>
      </c>
      <c r="AQ35" s="38">
        <v>0</v>
      </c>
      <c r="AR35" s="38">
        <v>0</v>
      </c>
      <c r="AS35" s="38">
        <v>0</v>
      </c>
      <c r="AT35" s="38">
        <v>2000</v>
      </c>
      <c r="AU35" s="46">
        <f t="shared" si="18"/>
        <v>2000</v>
      </c>
      <c r="AV35" s="38">
        <v>0</v>
      </c>
      <c r="AW35" s="38">
        <v>0</v>
      </c>
      <c r="AX35" s="38">
        <v>0</v>
      </c>
      <c r="AY35" s="38">
        <v>2000</v>
      </c>
      <c r="AZ35" s="46">
        <f t="shared" si="33"/>
        <v>3000</v>
      </c>
      <c r="BA35" s="38">
        <v>0</v>
      </c>
      <c r="BB35" s="38">
        <v>0</v>
      </c>
      <c r="BC35" s="38">
        <v>0</v>
      </c>
      <c r="BD35" s="38">
        <v>3000</v>
      </c>
      <c r="BE35" s="46">
        <f t="shared" si="19"/>
        <v>3000</v>
      </c>
      <c r="BF35" s="38">
        <v>0</v>
      </c>
      <c r="BG35" s="38">
        <v>0</v>
      </c>
      <c r="BH35" s="38">
        <v>0</v>
      </c>
      <c r="BI35" s="38">
        <v>3000</v>
      </c>
      <c r="BJ35" s="46">
        <f t="shared" si="34"/>
        <v>1565</v>
      </c>
      <c r="BK35" s="46">
        <f t="shared" si="34"/>
        <v>0</v>
      </c>
      <c r="BL35" s="38">
        <v>0</v>
      </c>
      <c r="BM35" s="38">
        <v>0</v>
      </c>
      <c r="BN35" s="38">
        <v>0</v>
      </c>
      <c r="BO35" s="38">
        <v>0</v>
      </c>
      <c r="BP35" s="38">
        <v>0</v>
      </c>
      <c r="BQ35" s="38">
        <v>0</v>
      </c>
      <c r="BR35" s="38">
        <v>1565</v>
      </c>
      <c r="BS35" s="38">
        <v>0</v>
      </c>
      <c r="BT35" s="46">
        <f t="shared" si="20"/>
        <v>2000</v>
      </c>
      <c r="BU35" s="38">
        <v>0</v>
      </c>
      <c r="BV35" s="38">
        <v>0</v>
      </c>
      <c r="BW35" s="38">
        <v>0</v>
      </c>
      <c r="BX35" s="38">
        <v>2000</v>
      </c>
      <c r="BY35" s="46">
        <f t="shared" si="21"/>
        <v>2000</v>
      </c>
      <c r="BZ35" s="38">
        <v>0</v>
      </c>
      <c r="CA35" s="38">
        <v>0</v>
      </c>
      <c r="CB35" s="38">
        <v>0</v>
      </c>
      <c r="CC35" s="38">
        <v>2000</v>
      </c>
      <c r="CD35" s="46">
        <f t="shared" si="22"/>
        <v>3000</v>
      </c>
      <c r="CE35" s="38">
        <v>0</v>
      </c>
      <c r="CF35" s="38">
        <v>0</v>
      </c>
      <c r="CG35" s="38">
        <v>0</v>
      </c>
      <c r="CH35" s="38">
        <v>3000</v>
      </c>
      <c r="CI35" s="46">
        <f t="shared" si="23"/>
        <v>3000</v>
      </c>
      <c r="CJ35" s="67">
        <v>0</v>
      </c>
      <c r="CK35" s="67">
        <v>0</v>
      </c>
      <c r="CL35" s="67">
        <v>0</v>
      </c>
      <c r="CM35" s="67">
        <v>3000</v>
      </c>
      <c r="CN35" s="62">
        <f t="shared" si="24"/>
        <v>1565</v>
      </c>
      <c r="CO35" s="67">
        <v>0</v>
      </c>
      <c r="CP35" s="67">
        <v>0</v>
      </c>
      <c r="CQ35" s="67">
        <v>0</v>
      </c>
      <c r="CR35" s="67">
        <v>1565</v>
      </c>
      <c r="CS35" s="62">
        <f t="shared" si="25"/>
        <v>2000</v>
      </c>
      <c r="CT35" s="67">
        <v>0</v>
      </c>
      <c r="CU35" s="67">
        <v>0</v>
      </c>
      <c r="CV35" s="67">
        <v>0</v>
      </c>
      <c r="CW35" s="67">
        <v>2000</v>
      </c>
      <c r="CX35" s="62">
        <f t="shared" si="26"/>
        <v>2000</v>
      </c>
      <c r="CY35" s="67">
        <v>0</v>
      </c>
      <c r="CZ35" s="68">
        <v>0</v>
      </c>
      <c r="DA35" s="69">
        <v>0</v>
      </c>
      <c r="DB35" s="67">
        <v>2000</v>
      </c>
      <c r="DC35" s="62">
        <f t="shared" si="27"/>
        <v>1565</v>
      </c>
      <c r="DD35" s="67">
        <v>0</v>
      </c>
      <c r="DE35" s="67">
        <v>0</v>
      </c>
      <c r="DF35" s="67">
        <v>0</v>
      </c>
      <c r="DG35" s="67">
        <v>1565</v>
      </c>
      <c r="DH35" s="62">
        <f t="shared" si="29"/>
        <v>2000</v>
      </c>
      <c r="DI35" s="67">
        <v>0</v>
      </c>
      <c r="DJ35" s="67">
        <v>0</v>
      </c>
      <c r="DK35" s="67">
        <v>0</v>
      </c>
      <c r="DL35" s="67">
        <v>2000</v>
      </c>
      <c r="DM35" s="62">
        <f t="shared" si="30"/>
        <v>2000</v>
      </c>
      <c r="DN35" s="67">
        <v>0</v>
      </c>
      <c r="DO35" s="67">
        <v>0</v>
      </c>
      <c r="DP35" s="67">
        <v>0</v>
      </c>
      <c r="DQ35" s="67">
        <v>2000</v>
      </c>
      <c r="DR35" s="70" t="s">
        <v>144</v>
      </c>
    </row>
    <row r="36" spans="1:122" s="66" customFormat="1" ht="46.2" customHeight="1" x14ac:dyDescent="0.3">
      <c r="A36" s="286" t="s">
        <v>38</v>
      </c>
      <c r="B36" s="284" t="s">
        <v>49</v>
      </c>
      <c r="C36" s="35" t="s">
        <v>139</v>
      </c>
      <c r="D36" s="36" t="s">
        <v>162</v>
      </c>
      <c r="E36" s="36" t="s">
        <v>141</v>
      </c>
      <c r="F36" s="36"/>
      <c r="G36" s="36"/>
      <c r="H36" s="36"/>
      <c r="I36" s="36"/>
      <c r="J36" s="36"/>
      <c r="K36" s="36"/>
      <c r="L36" s="36"/>
      <c r="M36" s="36"/>
      <c r="N36" s="36"/>
      <c r="O36" s="36"/>
      <c r="P36" s="36"/>
      <c r="Q36" s="36"/>
      <c r="R36" s="36"/>
      <c r="S36" s="36"/>
      <c r="T36" s="36"/>
      <c r="U36" s="36"/>
      <c r="V36" s="36"/>
      <c r="W36" s="36"/>
      <c r="X36" s="36"/>
      <c r="Y36" s="36"/>
      <c r="Z36" s="36"/>
      <c r="AA36" s="36"/>
      <c r="AB36" s="36"/>
      <c r="AC36" s="36" t="s">
        <v>25</v>
      </c>
      <c r="AD36" s="37" t="s">
        <v>163</v>
      </c>
      <c r="AE36" s="37" t="s">
        <v>164</v>
      </c>
      <c r="AF36" s="46">
        <f t="shared" si="31"/>
        <v>4360.1000000000004</v>
      </c>
      <c r="AG36" s="46">
        <f t="shared" si="31"/>
        <v>3640.4</v>
      </c>
      <c r="AH36" s="38">
        <v>0</v>
      </c>
      <c r="AI36" s="38">
        <v>0</v>
      </c>
      <c r="AJ36" s="38">
        <v>0</v>
      </c>
      <c r="AK36" s="38">
        <v>0</v>
      </c>
      <c r="AL36" s="38">
        <v>0</v>
      </c>
      <c r="AM36" s="38">
        <v>0</v>
      </c>
      <c r="AN36" s="38">
        <v>4360.1000000000004</v>
      </c>
      <c r="AO36" s="38">
        <v>3640.4</v>
      </c>
      <c r="AP36" s="46">
        <f t="shared" si="32"/>
        <v>3952</v>
      </c>
      <c r="AQ36" s="38">
        <v>0</v>
      </c>
      <c r="AR36" s="38">
        <v>0</v>
      </c>
      <c r="AS36" s="38">
        <v>0</v>
      </c>
      <c r="AT36" s="38">
        <v>3952</v>
      </c>
      <c r="AU36" s="46">
        <f t="shared" si="18"/>
        <v>2510</v>
      </c>
      <c r="AV36" s="38">
        <v>0</v>
      </c>
      <c r="AW36" s="38">
        <v>0</v>
      </c>
      <c r="AX36" s="38">
        <v>0</v>
      </c>
      <c r="AY36" s="38">
        <v>2510</v>
      </c>
      <c r="AZ36" s="46">
        <f t="shared" si="33"/>
        <v>2000</v>
      </c>
      <c r="BA36" s="38">
        <v>0</v>
      </c>
      <c r="BB36" s="38">
        <v>0</v>
      </c>
      <c r="BC36" s="38">
        <v>0</v>
      </c>
      <c r="BD36" s="38">
        <v>2000</v>
      </c>
      <c r="BE36" s="46">
        <f t="shared" si="19"/>
        <v>2000</v>
      </c>
      <c r="BF36" s="38">
        <v>0</v>
      </c>
      <c r="BG36" s="38">
        <v>0</v>
      </c>
      <c r="BH36" s="38">
        <v>0</v>
      </c>
      <c r="BI36" s="38">
        <v>2000</v>
      </c>
      <c r="BJ36" s="46">
        <f t="shared" si="34"/>
        <v>4360.1000000000004</v>
      </c>
      <c r="BK36" s="46">
        <f t="shared" si="34"/>
        <v>3640.4</v>
      </c>
      <c r="BL36" s="38">
        <v>0</v>
      </c>
      <c r="BM36" s="38">
        <v>0</v>
      </c>
      <c r="BN36" s="38">
        <v>0</v>
      </c>
      <c r="BO36" s="38">
        <v>0</v>
      </c>
      <c r="BP36" s="38">
        <v>0</v>
      </c>
      <c r="BQ36" s="38">
        <v>0</v>
      </c>
      <c r="BR36" s="38">
        <v>4360.1000000000004</v>
      </c>
      <c r="BS36" s="38">
        <v>3640.4</v>
      </c>
      <c r="BT36" s="46">
        <f t="shared" si="20"/>
        <v>3952</v>
      </c>
      <c r="BU36" s="38">
        <v>0</v>
      </c>
      <c r="BV36" s="38">
        <v>0</v>
      </c>
      <c r="BW36" s="38">
        <v>0</v>
      </c>
      <c r="BX36" s="38">
        <v>3952</v>
      </c>
      <c r="BY36" s="46">
        <f t="shared" si="21"/>
        <v>2510</v>
      </c>
      <c r="BZ36" s="38">
        <v>0</v>
      </c>
      <c r="CA36" s="38">
        <v>0</v>
      </c>
      <c r="CB36" s="38">
        <v>0</v>
      </c>
      <c r="CC36" s="38">
        <v>2510</v>
      </c>
      <c r="CD36" s="46">
        <f t="shared" si="22"/>
        <v>2000</v>
      </c>
      <c r="CE36" s="38">
        <v>0</v>
      </c>
      <c r="CF36" s="38">
        <v>0</v>
      </c>
      <c r="CG36" s="38">
        <v>0</v>
      </c>
      <c r="CH36" s="38">
        <v>2000</v>
      </c>
      <c r="CI36" s="46">
        <f t="shared" si="23"/>
        <v>2000</v>
      </c>
      <c r="CJ36" s="67">
        <v>0</v>
      </c>
      <c r="CK36" s="67">
        <v>0</v>
      </c>
      <c r="CL36" s="67">
        <v>0</v>
      </c>
      <c r="CM36" s="67">
        <v>2000</v>
      </c>
      <c r="CN36" s="62">
        <f t="shared" si="24"/>
        <v>4360.1000000000004</v>
      </c>
      <c r="CO36" s="67">
        <v>0</v>
      </c>
      <c r="CP36" s="67">
        <v>0</v>
      </c>
      <c r="CQ36" s="67">
        <v>0</v>
      </c>
      <c r="CR36" s="67">
        <v>4360.1000000000004</v>
      </c>
      <c r="CS36" s="62">
        <f t="shared" si="25"/>
        <v>3952</v>
      </c>
      <c r="CT36" s="67">
        <v>0</v>
      </c>
      <c r="CU36" s="67">
        <v>0</v>
      </c>
      <c r="CV36" s="67">
        <v>0</v>
      </c>
      <c r="CW36" s="67">
        <v>3952</v>
      </c>
      <c r="CX36" s="62">
        <f t="shared" si="26"/>
        <v>2510</v>
      </c>
      <c r="CY36" s="67">
        <v>0</v>
      </c>
      <c r="CZ36" s="68">
        <v>0</v>
      </c>
      <c r="DA36" s="69">
        <v>0</v>
      </c>
      <c r="DB36" s="67">
        <v>2510</v>
      </c>
      <c r="DC36" s="62">
        <f t="shared" si="27"/>
        <v>4360.1000000000004</v>
      </c>
      <c r="DD36" s="67">
        <v>0</v>
      </c>
      <c r="DE36" s="67">
        <v>0</v>
      </c>
      <c r="DF36" s="67">
        <v>0</v>
      </c>
      <c r="DG36" s="67">
        <v>4360.1000000000004</v>
      </c>
      <c r="DH36" s="62">
        <f t="shared" si="29"/>
        <v>3952</v>
      </c>
      <c r="DI36" s="67">
        <v>0</v>
      </c>
      <c r="DJ36" s="67">
        <v>0</v>
      </c>
      <c r="DK36" s="67">
        <v>0</v>
      </c>
      <c r="DL36" s="67">
        <v>3952</v>
      </c>
      <c r="DM36" s="62">
        <f t="shared" si="30"/>
        <v>2510</v>
      </c>
      <c r="DN36" s="67">
        <v>0</v>
      </c>
      <c r="DO36" s="67">
        <v>0</v>
      </c>
      <c r="DP36" s="67">
        <v>0</v>
      </c>
      <c r="DQ36" s="67">
        <v>2510</v>
      </c>
      <c r="DR36" s="70" t="s">
        <v>165</v>
      </c>
    </row>
    <row r="37" spans="1:122" s="66" customFormat="1" ht="45" customHeight="1" x14ac:dyDescent="0.3">
      <c r="A37" s="286" t="s">
        <v>39</v>
      </c>
      <c r="B37" s="284" t="s">
        <v>50</v>
      </c>
      <c r="C37" s="35" t="s">
        <v>139</v>
      </c>
      <c r="D37" s="36" t="s">
        <v>166</v>
      </c>
      <c r="E37" s="36" t="s">
        <v>141</v>
      </c>
      <c r="F37" s="36"/>
      <c r="G37" s="36"/>
      <c r="H37" s="36"/>
      <c r="I37" s="36"/>
      <c r="J37" s="36"/>
      <c r="K37" s="36"/>
      <c r="L37" s="36"/>
      <c r="M37" s="36"/>
      <c r="N37" s="36"/>
      <c r="O37" s="36"/>
      <c r="P37" s="36"/>
      <c r="Q37" s="36"/>
      <c r="R37" s="36"/>
      <c r="S37" s="36"/>
      <c r="T37" s="36"/>
      <c r="U37" s="36"/>
      <c r="V37" s="36"/>
      <c r="W37" s="36"/>
      <c r="X37" s="36"/>
      <c r="Y37" s="36"/>
      <c r="Z37" s="36"/>
      <c r="AA37" s="36"/>
      <c r="AB37" s="36"/>
      <c r="AC37" s="36" t="s">
        <v>167</v>
      </c>
      <c r="AD37" s="37" t="s">
        <v>168</v>
      </c>
      <c r="AE37" s="37" t="s">
        <v>153</v>
      </c>
      <c r="AF37" s="46">
        <f t="shared" si="31"/>
        <v>500</v>
      </c>
      <c r="AG37" s="46">
        <f t="shared" si="31"/>
        <v>254.4</v>
      </c>
      <c r="AH37" s="38">
        <v>0</v>
      </c>
      <c r="AI37" s="38">
        <v>0</v>
      </c>
      <c r="AJ37" s="38">
        <v>0</v>
      </c>
      <c r="AK37" s="38">
        <v>0</v>
      </c>
      <c r="AL37" s="38">
        <v>0</v>
      </c>
      <c r="AM37" s="38">
        <v>0</v>
      </c>
      <c r="AN37" s="38">
        <v>500</v>
      </c>
      <c r="AO37" s="38">
        <v>254.4</v>
      </c>
      <c r="AP37" s="46">
        <f t="shared" si="32"/>
        <v>2000</v>
      </c>
      <c r="AQ37" s="38">
        <v>0</v>
      </c>
      <c r="AR37" s="38">
        <v>0</v>
      </c>
      <c r="AS37" s="38">
        <v>0</v>
      </c>
      <c r="AT37" s="38">
        <v>2000</v>
      </c>
      <c r="AU37" s="46">
        <f t="shared" si="18"/>
        <v>500</v>
      </c>
      <c r="AV37" s="38">
        <v>0</v>
      </c>
      <c r="AW37" s="38">
        <v>0</v>
      </c>
      <c r="AX37" s="38">
        <v>0</v>
      </c>
      <c r="AY37" s="38">
        <v>500</v>
      </c>
      <c r="AZ37" s="46">
        <f t="shared" si="33"/>
        <v>500</v>
      </c>
      <c r="BA37" s="38">
        <v>0</v>
      </c>
      <c r="BB37" s="38">
        <v>0</v>
      </c>
      <c r="BC37" s="38">
        <v>0</v>
      </c>
      <c r="BD37" s="38">
        <v>500</v>
      </c>
      <c r="BE37" s="46">
        <f t="shared" si="19"/>
        <v>500</v>
      </c>
      <c r="BF37" s="38">
        <v>0</v>
      </c>
      <c r="BG37" s="38">
        <v>0</v>
      </c>
      <c r="BH37" s="38">
        <v>0</v>
      </c>
      <c r="BI37" s="38">
        <v>500</v>
      </c>
      <c r="BJ37" s="46">
        <f t="shared" si="34"/>
        <v>500</v>
      </c>
      <c r="BK37" s="46">
        <f t="shared" si="34"/>
        <v>254.4</v>
      </c>
      <c r="BL37" s="38">
        <v>0</v>
      </c>
      <c r="BM37" s="38">
        <v>0</v>
      </c>
      <c r="BN37" s="38">
        <v>0</v>
      </c>
      <c r="BO37" s="38">
        <v>0</v>
      </c>
      <c r="BP37" s="38">
        <v>0</v>
      </c>
      <c r="BQ37" s="38">
        <v>0</v>
      </c>
      <c r="BR37" s="38">
        <v>500</v>
      </c>
      <c r="BS37" s="38">
        <v>254.4</v>
      </c>
      <c r="BT37" s="46">
        <f t="shared" si="20"/>
        <v>2000</v>
      </c>
      <c r="BU37" s="38">
        <v>0</v>
      </c>
      <c r="BV37" s="38">
        <v>0</v>
      </c>
      <c r="BW37" s="38">
        <v>0</v>
      </c>
      <c r="BX37" s="38">
        <v>2000</v>
      </c>
      <c r="BY37" s="46">
        <f t="shared" si="21"/>
        <v>500</v>
      </c>
      <c r="BZ37" s="38">
        <v>0</v>
      </c>
      <c r="CA37" s="38">
        <v>0</v>
      </c>
      <c r="CB37" s="38">
        <v>0</v>
      </c>
      <c r="CC37" s="38">
        <v>500</v>
      </c>
      <c r="CD37" s="46">
        <f t="shared" si="22"/>
        <v>500</v>
      </c>
      <c r="CE37" s="38">
        <v>0</v>
      </c>
      <c r="CF37" s="38">
        <v>0</v>
      </c>
      <c r="CG37" s="38">
        <v>0</v>
      </c>
      <c r="CH37" s="38">
        <v>500</v>
      </c>
      <c r="CI37" s="46">
        <f t="shared" si="23"/>
        <v>500</v>
      </c>
      <c r="CJ37" s="67">
        <v>0</v>
      </c>
      <c r="CK37" s="67">
        <v>0</v>
      </c>
      <c r="CL37" s="67">
        <v>0</v>
      </c>
      <c r="CM37" s="67">
        <v>500</v>
      </c>
      <c r="CN37" s="62">
        <f t="shared" si="24"/>
        <v>500</v>
      </c>
      <c r="CO37" s="67">
        <v>0</v>
      </c>
      <c r="CP37" s="67">
        <v>0</v>
      </c>
      <c r="CQ37" s="67">
        <v>0</v>
      </c>
      <c r="CR37" s="67">
        <v>500</v>
      </c>
      <c r="CS37" s="62">
        <f t="shared" si="25"/>
        <v>2000</v>
      </c>
      <c r="CT37" s="67">
        <v>0</v>
      </c>
      <c r="CU37" s="67">
        <v>0</v>
      </c>
      <c r="CV37" s="67">
        <v>0</v>
      </c>
      <c r="CW37" s="67">
        <v>2000</v>
      </c>
      <c r="CX37" s="62">
        <f t="shared" si="26"/>
        <v>500</v>
      </c>
      <c r="CY37" s="67">
        <v>0</v>
      </c>
      <c r="CZ37" s="68">
        <v>0</v>
      </c>
      <c r="DA37" s="69">
        <v>0</v>
      </c>
      <c r="DB37" s="67">
        <v>500</v>
      </c>
      <c r="DC37" s="62">
        <f t="shared" si="27"/>
        <v>500</v>
      </c>
      <c r="DD37" s="67">
        <v>0</v>
      </c>
      <c r="DE37" s="67">
        <v>0</v>
      </c>
      <c r="DF37" s="67">
        <v>0</v>
      </c>
      <c r="DG37" s="67">
        <v>500</v>
      </c>
      <c r="DH37" s="62">
        <f t="shared" si="29"/>
        <v>2000</v>
      </c>
      <c r="DI37" s="67">
        <v>0</v>
      </c>
      <c r="DJ37" s="67">
        <v>0</v>
      </c>
      <c r="DK37" s="67">
        <v>0</v>
      </c>
      <c r="DL37" s="67">
        <v>2000</v>
      </c>
      <c r="DM37" s="62">
        <f t="shared" si="30"/>
        <v>500</v>
      </c>
      <c r="DN37" s="67">
        <v>0</v>
      </c>
      <c r="DO37" s="67">
        <v>0</v>
      </c>
      <c r="DP37" s="67">
        <v>0</v>
      </c>
      <c r="DQ37" s="67">
        <v>500</v>
      </c>
      <c r="DR37" s="70" t="s">
        <v>144</v>
      </c>
    </row>
    <row r="38" spans="1:122" s="66" customFormat="1" ht="142.80000000000001" customHeight="1" x14ac:dyDescent="0.3">
      <c r="A38" s="286" t="s">
        <v>40</v>
      </c>
      <c r="B38" s="284" t="s">
        <v>51</v>
      </c>
      <c r="C38" s="35" t="s">
        <v>139</v>
      </c>
      <c r="D38" s="36" t="s">
        <v>169</v>
      </c>
      <c r="E38" s="36" t="s">
        <v>141</v>
      </c>
      <c r="F38" s="36"/>
      <c r="G38" s="36"/>
      <c r="H38" s="36"/>
      <c r="I38" s="36"/>
      <c r="J38" s="36"/>
      <c r="K38" s="36"/>
      <c r="L38" s="36"/>
      <c r="M38" s="36"/>
      <c r="N38" s="36"/>
      <c r="O38" s="36"/>
      <c r="P38" s="36"/>
      <c r="Q38" s="36"/>
      <c r="R38" s="36"/>
      <c r="S38" s="36"/>
      <c r="T38" s="36"/>
      <c r="U38" s="36"/>
      <c r="V38" s="36"/>
      <c r="W38" s="36"/>
      <c r="X38" s="36"/>
      <c r="Y38" s="36"/>
      <c r="Z38" s="36"/>
      <c r="AA38" s="36"/>
      <c r="AB38" s="36"/>
      <c r="AC38" s="36" t="s">
        <v>20</v>
      </c>
      <c r="AD38" s="37" t="s">
        <v>170</v>
      </c>
      <c r="AE38" s="37" t="s">
        <v>154</v>
      </c>
      <c r="AF38" s="46">
        <f t="shared" si="31"/>
        <v>69860.5</v>
      </c>
      <c r="AG38" s="46">
        <f t="shared" si="31"/>
        <v>67247.899999999994</v>
      </c>
      <c r="AH38" s="38">
        <v>0</v>
      </c>
      <c r="AI38" s="38">
        <v>0</v>
      </c>
      <c r="AJ38" s="38">
        <v>10034.5</v>
      </c>
      <c r="AK38" s="38">
        <v>9893.7000000000007</v>
      </c>
      <c r="AL38" s="38">
        <v>0</v>
      </c>
      <c r="AM38" s="38">
        <v>0</v>
      </c>
      <c r="AN38" s="38">
        <v>59826</v>
      </c>
      <c r="AO38" s="38">
        <v>57354.2</v>
      </c>
      <c r="AP38" s="46">
        <f t="shared" si="32"/>
        <v>69029.899999999994</v>
      </c>
      <c r="AQ38" s="38">
        <v>0</v>
      </c>
      <c r="AR38" s="38">
        <v>9992.2000000000007</v>
      </c>
      <c r="AS38" s="38">
        <v>0</v>
      </c>
      <c r="AT38" s="38">
        <v>59037.7</v>
      </c>
      <c r="AU38" s="46">
        <f t="shared" si="18"/>
        <v>44341.8</v>
      </c>
      <c r="AV38" s="38">
        <v>0</v>
      </c>
      <c r="AW38" s="38">
        <v>0</v>
      </c>
      <c r="AX38" s="38">
        <v>0</v>
      </c>
      <c r="AY38" s="38">
        <v>44341.8</v>
      </c>
      <c r="AZ38" s="46">
        <f t="shared" si="33"/>
        <v>57324</v>
      </c>
      <c r="BA38" s="38">
        <v>0</v>
      </c>
      <c r="BB38" s="38">
        <v>0</v>
      </c>
      <c r="BC38" s="38">
        <v>0</v>
      </c>
      <c r="BD38" s="38">
        <v>57324</v>
      </c>
      <c r="BE38" s="46">
        <f t="shared" si="19"/>
        <v>57324</v>
      </c>
      <c r="BF38" s="38">
        <v>0</v>
      </c>
      <c r="BG38" s="38">
        <v>0</v>
      </c>
      <c r="BH38" s="38">
        <v>0</v>
      </c>
      <c r="BI38" s="38">
        <v>57324</v>
      </c>
      <c r="BJ38" s="46">
        <f t="shared" si="34"/>
        <v>49860.5</v>
      </c>
      <c r="BK38" s="46">
        <f t="shared" si="34"/>
        <v>47247.899999999994</v>
      </c>
      <c r="BL38" s="38">
        <v>0</v>
      </c>
      <c r="BM38" s="38">
        <v>0</v>
      </c>
      <c r="BN38" s="38">
        <v>10034.5</v>
      </c>
      <c r="BO38" s="38">
        <v>9893.7000000000007</v>
      </c>
      <c r="BP38" s="38">
        <v>0</v>
      </c>
      <c r="BQ38" s="38">
        <v>0</v>
      </c>
      <c r="BR38" s="38">
        <f>59826-20000</f>
        <v>39826</v>
      </c>
      <c r="BS38" s="38">
        <f>57354.2-20000</f>
        <v>37354.199999999997</v>
      </c>
      <c r="BT38" s="46">
        <f t="shared" si="20"/>
        <v>69029.899999999994</v>
      </c>
      <c r="BU38" s="38">
        <v>0</v>
      </c>
      <c r="BV38" s="38">
        <v>9992.2000000000007</v>
      </c>
      <c r="BW38" s="38">
        <v>0</v>
      </c>
      <c r="BX38" s="38">
        <v>59037.7</v>
      </c>
      <c r="BY38" s="46">
        <f t="shared" si="21"/>
        <v>44341.8</v>
      </c>
      <c r="BZ38" s="38">
        <v>0</v>
      </c>
      <c r="CA38" s="38">
        <v>0</v>
      </c>
      <c r="CB38" s="38">
        <v>0</v>
      </c>
      <c r="CC38" s="38">
        <v>44341.8</v>
      </c>
      <c r="CD38" s="46">
        <f t="shared" si="22"/>
        <v>57324</v>
      </c>
      <c r="CE38" s="38">
        <v>0</v>
      </c>
      <c r="CF38" s="38">
        <v>0</v>
      </c>
      <c r="CG38" s="38">
        <v>0</v>
      </c>
      <c r="CH38" s="38">
        <v>57324</v>
      </c>
      <c r="CI38" s="46">
        <f t="shared" si="23"/>
        <v>57324</v>
      </c>
      <c r="CJ38" s="67">
        <v>0</v>
      </c>
      <c r="CK38" s="67">
        <v>0</v>
      </c>
      <c r="CL38" s="67">
        <v>0</v>
      </c>
      <c r="CM38" s="67">
        <v>57324</v>
      </c>
      <c r="CN38" s="62">
        <f t="shared" si="24"/>
        <v>69860.5</v>
      </c>
      <c r="CO38" s="67">
        <v>0</v>
      </c>
      <c r="CP38" s="67">
        <v>10034.5</v>
      </c>
      <c r="CQ38" s="67">
        <v>0</v>
      </c>
      <c r="CR38" s="67">
        <v>59826</v>
      </c>
      <c r="CS38" s="62">
        <f t="shared" si="25"/>
        <v>69029.899999999994</v>
      </c>
      <c r="CT38" s="67">
        <v>0</v>
      </c>
      <c r="CU38" s="67">
        <v>9992.2000000000007</v>
      </c>
      <c r="CV38" s="67">
        <v>0</v>
      </c>
      <c r="CW38" s="67">
        <v>59037.7</v>
      </c>
      <c r="CX38" s="62">
        <f t="shared" si="26"/>
        <v>44341.8</v>
      </c>
      <c r="CY38" s="67">
        <v>0</v>
      </c>
      <c r="CZ38" s="68">
        <v>0</v>
      </c>
      <c r="DA38" s="69">
        <v>0</v>
      </c>
      <c r="DB38" s="67">
        <v>44341.8</v>
      </c>
      <c r="DC38" s="62">
        <f t="shared" si="27"/>
        <v>49860.5</v>
      </c>
      <c r="DD38" s="67">
        <v>0</v>
      </c>
      <c r="DE38" s="67">
        <v>10034.5</v>
      </c>
      <c r="DF38" s="67">
        <v>0</v>
      </c>
      <c r="DG38" s="67">
        <f>59826-20000</f>
        <v>39826</v>
      </c>
      <c r="DH38" s="62">
        <f t="shared" si="29"/>
        <v>69029.899999999994</v>
      </c>
      <c r="DI38" s="67">
        <v>0</v>
      </c>
      <c r="DJ38" s="67">
        <v>9992.2000000000007</v>
      </c>
      <c r="DK38" s="67">
        <v>0</v>
      </c>
      <c r="DL38" s="67">
        <v>59037.7</v>
      </c>
      <c r="DM38" s="62">
        <f t="shared" si="30"/>
        <v>44341.8</v>
      </c>
      <c r="DN38" s="67">
        <v>0</v>
      </c>
      <c r="DO38" s="67">
        <v>0</v>
      </c>
      <c r="DP38" s="67">
        <v>0</v>
      </c>
      <c r="DQ38" s="67">
        <v>44341.8</v>
      </c>
      <c r="DR38" s="70" t="s">
        <v>171</v>
      </c>
    </row>
    <row r="39" spans="1:122" s="66" customFormat="1" ht="161.4" customHeight="1" x14ac:dyDescent="0.3">
      <c r="A39" s="286" t="s">
        <v>41</v>
      </c>
      <c r="B39" s="284" t="s">
        <v>52</v>
      </c>
      <c r="C39" s="35" t="s">
        <v>139</v>
      </c>
      <c r="D39" s="36" t="s">
        <v>169</v>
      </c>
      <c r="E39" s="36" t="s">
        <v>141</v>
      </c>
      <c r="F39" s="36"/>
      <c r="G39" s="36"/>
      <c r="H39" s="36"/>
      <c r="I39" s="36"/>
      <c r="J39" s="36"/>
      <c r="K39" s="36"/>
      <c r="L39" s="36"/>
      <c r="M39" s="36"/>
      <c r="N39" s="36"/>
      <c r="O39" s="36"/>
      <c r="P39" s="36"/>
      <c r="Q39" s="36"/>
      <c r="R39" s="36"/>
      <c r="S39" s="36"/>
      <c r="T39" s="36"/>
      <c r="U39" s="36"/>
      <c r="V39" s="36"/>
      <c r="W39" s="36"/>
      <c r="X39" s="36"/>
      <c r="Y39" s="36"/>
      <c r="Z39" s="36"/>
      <c r="AA39" s="36"/>
      <c r="AB39" s="36"/>
      <c r="AC39" s="36" t="s">
        <v>20</v>
      </c>
      <c r="AD39" s="37" t="s">
        <v>170</v>
      </c>
      <c r="AE39" s="37" t="s">
        <v>172</v>
      </c>
      <c r="AF39" s="46">
        <f t="shared" si="31"/>
        <v>132044.9</v>
      </c>
      <c r="AG39" s="46">
        <f t="shared" si="31"/>
        <v>111314.7</v>
      </c>
      <c r="AH39" s="38">
        <f>42127.7-14142.3+12733.6+526.9</f>
        <v>41245.9</v>
      </c>
      <c r="AI39" s="38">
        <f>42109.7-14141.7+12733.6+526.9</f>
        <v>41228.5</v>
      </c>
      <c r="AJ39" s="38">
        <f>13058.5+14142.3-12733.6-526.9</f>
        <v>13940.3</v>
      </c>
      <c r="AK39" s="38">
        <f>12859.3+14141.7-12733.6-526.8</f>
        <v>13740.6</v>
      </c>
      <c r="AL39" s="38">
        <v>0</v>
      </c>
      <c r="AM39" s="38">
        <v>0</v>
      </c>
      <c r="AN39" s="38">
        <v>76858.7</v>
      </c>
      <c r="AO39" s="38">
        <f>56345.6</f>
        <v>56345.599999999999</v>
      </c>
      <c r="AP39" s="46">
        <f t="shared" si="32"/>
        <v>99181.4</v>
      </c>
      <c r="AQ39" s="51">
        <f>20844.4-14452.6-844.1+12733.6+1719.1-51.7</f>
        <v>19948.7</v>
      </c>
      <c r="AR39" s="51">
        <f>21523.6+14452.6+844.1-12733.6-1719.1+51.7</f>
        <v>22419.3</v>
      </c>
      <c r="AS39" s="38">
        <v>0</v>
      </c>
      <c r="AT39" s="38">
        <v>56813.4</v>
      </c>
      <c r="AU39" s="46">
        <f t="shared" si="18"/>
        <v>100078.70000000001</v>
      </c>
      <c r="AV39" s="38">
        <f>14061.6+2315.8</f>
        <v>16377.400000000001</v>
      </c>
      <c r="AW39" s="51">
        <f>6014.7-635</f>
        <v>5379.7</v>
      </c>
      <c r="AX39" s="38">
        <v>0</v>
      </c>
      <c r="AY39" s="38">
        <f>79427.6+574.8-1680.8</f>
        <v>78321.600000000006</v>
      </c>
      <c r="AZ39" s="46">
        <f t="shared" si="33"/>
        <v>109199.1</v>
      </c>
      <c r="BA39" s="38">
        <f>14061.6+2506-657.3</f>
        <v>15910.3</v>
      </c>
      <c r="BB39" s="51">
        <f>6423.2+212.2+657.3</f>
        <v>7292.7</v>
      </c>
      <c r="BC39" s="38">
        <v>0</v>
      </c>
      <c r="BD39" s="38">
        <f>82260+6454.3-2718.2</f>
        <v>85996.1</v>
      </c>
      <c r="BE39" s="46">
        <f t="shared" si="19"/>
        <v>87086.9</v>
      </c>
      <c r="BF39" s="38">
        <v>0</v>
      </c>
      <c r="BG39" s="38">
        <v>0</v>
      </c>
      <c r="BH39" s="38">
        <v>0</v>
      </c>
      <c r="BI39" s="38">
        <v>87086.9</v>
      </c>
      <c r="BJ39" s="46">
        <f t="shared" si="34"/>
        <v>107044.9</v>
      </c>
      <c r="BK39" s="46">
        <f t="shared" si="34"/>
        <v>86314.7</v>
      </c>
      <c r="BL39" s="38">
        <f>42127.7-14142.3+12733.6+526.9</f>
        <v>41245.9</v>
      </c>
      <c r="BM39" s="38">
        <f>42109.7-14141.7+12733.6+526.9</f>
        <v>41228.5</v>
      </c>
      <c r="BN39" s="38">
        <f>13058.5+14142.3-12733.6-526.9</f>
        <v>13940.3</v>
      </c>
      <c r="BO39" s="38">
        <f>12859.3+14141.7-12733.6-526.8</f>
        <v>13740.6</v>
      </c>
      <c r="BP39" s="38">
        <v>0</v>
      </c>
      <c r="BQ39" s="38">
        <v>0</v>
      </c>
      <c r="BR39" s="38">
        <f>76858.7-25000</f>
        <v>51858.7</v>
      </c>
      <c r="BS39" s="38">
        <f>56345.6-25000</f>
        <v>31345.599999999999</v>
      </c>
      <c r="BT39" s="46">
        <f t="shared" si="20"/>
        <v>99181.4</v>
      </c>
      <c r="BU39" s="51">
        <f>20844.4-14452.6-844.1+12733.6+1719.1-51.7</f>
        <v>19948.7</v>
      </c>
      <c r="BV39" s="51">
        <f>21523.6+14452.6+844.1-12733.6-1719.1+51.7</f>
        <v>22419.3</v>
      </c>
      <c r="BW39" s="38">
        <v>0</v>
      </c>
      <c r="BX39" s="38">
        <v>56813.4</v>
      </c>
      <c r="BY39" s="46">
        <f t="shared" si="21"/>
        <v>100078.70000000001</v>
      </c>
      <c r="BZ39" s="38">
        <f>14061.6+2315.8</f>
        <v>16377.400000000001</v>
      </c>
      <c r="CA39" s="51">
        <f>6014.7-635</f>
        <v>5379.7</v>
      </c>
      <c r="CB39" s="38">
        <v>0</v>
      </c>
      <c r="CC39" s="38">
        <f>79427.6+574.8-1680.8</f>
        <v>78321.600000000006</v>
      </c>
      <c r="CD39" s="46">
        <f t="shared" si="22"/>
        <v>109199.1</v>
      </c>
      <c r="CE39" s="38">
        <f>14061.6+2506-657.3</f>
        <v>15910.3</v>
      </c>
      <c r="CF39" s="51">
        <f>6423.2+212.2+657.3</f>
        <v>7292.7</v>
      </c>
      <c r="CG39" s="38">
        <v>0</v>
      </c>
      <c r="CH39" s="38">
        <f>82260+6454.3-2718.2</f>
        <v>85996.1</v>
      </c>
      <c r="CI39" s="46">
        <f t="shared" si="23"/>
        <v>87086.9</v>
      </c>
      <c r="CJ39" s="67">
        <v>0</v>
      </c>
      <c r="CK39" s="67">
        <v>0</v>
      </c>
      <c r="CL39" s="67">
        <v>0</v>
      </c>
      <c r="CM39" s="67">
        <v>87086.9</v>
      </c>
      <c r="CN39" s="62">
        <f t="shared" si="24"/>
        <v>132044.9</v>
      </c>
      <c r="CO39" s="67">
        <v>41245.9</v>
      </c>
      <c r="CP39" s="67">
        <v>13940.3</v>
      </c>
      <c r="CQ39" s="67">
        <v>0</v>
      </c>
      <c r="CR39" s="67">
        <v>76858.7</v>
      </c>
      <c r="CS39" s="62">
        <f t="shared" si="25"/>
        <v>99181.4</v>
      </c>
      <c r="CT39" s="71">
        <f>20844.4-14452.6-844.1+12733.6+1719.1-51.7</f>
        <v>19948.7</v>
      </c>
      <c r="CU39" s="71">
        <f>21523.6+14452.6+844.1-12733.6-1719.1+51.7</f>
        <v>22419.3</v>
      </c>
      <c r="CV39" s="67">
        <v>0</v>
      </c>
      <c r="CW39" s="67">
        <v>56813.4</v>
      </c>
      <c r="CX39" s="62">
        <f t="shared" si="26"/>
        <v>100078.70000000001</v>
      </c>
      <c r="CY39" s="67">
        <f>14061.6+2315.8</f>
        <v>16377.400000000001</v>
      </c>
      <c r="CZ39" s="71">
        <f>6014.7-635</f>
        <v>5379.7</v>
      </c>
      <c r="DA39" s="67">
        <v>0</v>
      </c>
      <c r="DB39" s="67">
        <f>79427.6+574.8-1680.8</f>
        <v>78321.600000000006</v>
      </c>
      <c r="DC39" s="62">
        <f t="shared" si="27"/>
        <v>107044.9</v>
      </c>
      <c r="DD39" s="67">
        <v>41245.9</v>
      </c>
      <c r="DE39" s="67">
        <v>13940.3</v>
      </c>
      <c r="DF39" s="67">
        <v>0</v>
      </c>
      <c r="DG39" s="67">
        <f>76858.7-25000</f>
        <v>51858.7</v>
      </c>
      <c r="DH39" s="62">
        <f t="shared" si="29"/>
        <v>99181.4</v>
      </c>
      <c r="DI39" s="71">
        <f>20844.4-14452.6-844.1+12733.6+1719.1-51.7</f>
        <v>19948.7</v>
      </c>
      <c r="DJ39" s="71">
        <f>21523.6+14452.6+844.1-12733.6-1719.1+51.7</f>
        <v>22419.3</v>
      </c>
      <c r="DK39" s="67">
        <v>0</v>
      </c>
      <c r="DL39" s="67">
        <v>56813.4</v>
      </c>
      <c r="DM39" s="62">
        <f t="shared" si="30"/>
        <v>100078.70000000001</v>
      </c>
      <c r="DN39" s="67">
        <f>14061.6+2315.8</f>
        <v>16377.400000000001</v>
      </c>
      <c r="DO39" s="71">
        <f>6014.7-635</f>
        <v>5379.7</v>
      </c>
      <c r="DP39" s="67">
        <v>0</v>
      </c>
      <c r="DQ39" s="67">
        <f>79427.6+574.8-1680.8</f>
        <v>78321.600000000006</v>
      </c>
      <c r="DR39" s="70" t="s">
        <v>171</v>
      </c>
    </row>
    <row r="40" spans="1:122" s="66" customFormat="1" ht="92.4" customHeight="1" x14ac:dyDescent="0.3">
      <c r="A40" s="286" t="s">
        <v>53</v>
      </c>
      <c r="B40" s="284" t="s">
        <v>54</v>
      </c>
      <c r="C40" s="35" t="s">
        <v>139</v>
      </c>
      <c r="D40" s="36" t="s">
        <v>173</v>
      </c>
      <c r="E40" s="36" t="s">
        <v>141</v>
      </c>
      <c r="F40" s="36"/>
      <c r="G40" s="36"/>
      <c r="H40" s="36"/>
      <c r="I40" s="36"/>
      <c r="J40" s="36"/>
      <c r="K40" s="36"/>
      <c r="L40" s="36"/>
      <c r="M40" s="36"/>
      <c r="N40" s="36"/>
      <c r="O40" s="36"/>
      <c r="P40" s="36"/>
      <c r="Q40" s="36"/>
      <c r="R40" s="36"/>
      <c r="S40" s="36"/>
      <c r="T40" s="36"/>
      <c r="U40" s="36"/>
      <c r="V40" s="36"/>
      <c r="W40" s="36"/>
      <c r="X40" s="36"/>
      <c r="Y40" s="36"/>
      <c r="Z40" s="36"/>
      <c r="AA40" s="36"/>
      <c r="AB40" s="36"/>
      <c r="AC40" s="36" t="s">
        <v>20</v>
      </c>
      <c r="AD40" s="37" t="s">
        <v>174</v>
      </c>
      <c r="AE40" s="37" t="s">
        <v>175</v>
      </c>
      <c r="AF40" s="46">
        <f t="shared" si="31"/>
        <v>65199.9</v>
      </c>
      <c r="AG40" s="46">
        <f t="shared" si="31"/>
        <v>56182</v>
      </c>
      <c r="AH40" s="38">
        <v>989.7</v>
      </c>
      <c r="AI40" s="38">
        <v>989.7</v>
      </c>
      <c r="AJ40" s="38">
        <f>8106.1+30.6</f>
        <v>8136.7000000000007</v>
      </c>
      <c r="AK40" s="38">
        <f>8090.5+30.6</f>
        <v>8121.1</v>
      </c>
      <c r="AL40" s="38">
        <v>0</v>
      </c>
      <c r="AM40" s="38">
        <v>0</v>
      </c>
      <c r="AN40" s="38">
        <v>56073.5</v>
      </c>
      <c r="AO40" s="38">
        <v>47071.199999999997</v>
      </c>
      <c r="AP40" s="46">
        <f t="shared" si="32"/>
        <v>57335.7</v>
      </c>
      <c r="AQ40" s="38">
        <v>844</v>
      </c>
      <c r="AR40" s="38">
        <f>6965.6+26.1</f>
        <v>6991.7000000000007</v>
      </c>
      <c r="AS40" s="38">
        <v>0</v>
      </c>
      <c r="AT40" s="38">
        <v>49500</v>
      </c>
      <c r="AU40" s="46">
        <f t="shared" si="18"/>
        <v>67312</v>
      </c>
      <c r="AV40" s="51">
        <v>0</v>
      </c>
      <c r="AW40" s="38">
        <f>6965.6</f>
        <v>6965.6</v>
      </c>
      <c r="AX40" s="38">
        <v>0</v>
      </c>
      <c r="AY40" s="38">
        <f>59771+575.4</f>
        <v>60346.400000000001</v>
      </c>
      <c r="AZ40" s="46">
        <f t="shared" si="33"/>
        <v>76030.3</v>
      </c>
      <c r="BA40" s="38">
        <v>0</v>
      </c>
      <c r="BB40" s="38">
        <f>3307.2</f>
        <v>3307.2</v>
      </c>
      <c r="BC40" s="38">
        <v>0</v>
      </c>
      <c r="BD40" s="38">
        <v>72723.100000000006</v>
      </c>
      <c r="BE40" s="46">
        <f t="shared" si="19"/>
        <v>72050</v>
      </c>
      <c r="BF40" s="38">
        <v>0</v>
      </c>
      <c r="BG40" s="38">
        <v>0</v>
      </c>
      <c r="BH40" s="38">
        <v>0</v>
      </c>
      <c r="BI40" s="38">
        <v>72050</v>
      </c>
      <c r="BJ40" s="46">
        <f t="shared" si="34"/>
        <v>55199.9</v>
      </c>
      <c r="BK40" s="46">
        <f t="shared" si="34"/>
        <v>46182</v>
      </c>
      <c r="BL40" s="38">
        <v>989.7</v>
      </c>
      <c r="BM40" s="38">
        <v>989.7</v>
      </c>
      <c r="BN40" s="38">
        <f>8106.1+30.6</f>
        <v>8136.7000000000007</v>
      </c>
      <c r="BO40" s="38">
        <f>8090.5+30.6</f>
        <v>8121.1</v>
      </c>
      <c r="BP40" s="38">
        <v>0</v>
      </c>
      <c r="BQ40" s="38">
        <v>0</v>
      </c>
      <c r="BR40" s="38">
        <f>56073.5-10000</f>
        <v>46073.5</v>
      </c>
      <c r="BS40" s="38">
        <f>47071.2-10000</f>
        <v>37071.199999999997</v>
      </c>
      <c r="BT40" s="46">
        <f t="shared" si="20"/>
        <v>57335.7</v>
      </c>
      <c r="BU40" s="38">
        <v>844</v>
      </c>
      <c r="BV40" s="38">
        <f>6965.6+26.1</f>
        <v>6991.7000000000007</v>
      </c>
      <c r="BW40" s="38">
        <v>0</v>
      </c>
      <c r="BX40" s="38">
        <v>49500</v>
      </c>
      <c r="BY40" s="46">
        <f t="shared" si="21"/>
        <v>67312</v>
      </c>
      <c r="BZ40" s="51">
        <v>0</v>
      </c>
      <c r="CA40" s="38">
        <f>6965.6</f>
        <v>6965.6</v>
      </c>
      <c r="CB40" s="38">
        <v>0</v>
      </c>
      <c r="CC40" s="38">
        <f>59771+575.4</f>
        <v>60346.400000000001</v>
      </c>
      <c r="CD40" s="46">
        <f t="shared" si="22"/>
        <v>76030.3</v>
      </c>
      <c r="CE40" s="38">
        <v>0</v>
      </c>
      <c r="CF40" s="38">
        <f>3307.2</f>
        <v>3307.2</v>
      </c>
      <c r="CG40" s="38">
        <v>0</v>
      </c>
      <c r="CH40" s="38">
        <v>72723.100000000006</v>
      </c>
      <c r="CI40" s="46">
        <f t="shared" si="23"/>
        <v>72050</v>
      </c>
      <c r="CJ40" s="67">
        <v>0</v>
      </c>
      <c r="CK40" s="67">
        <v>0</v>
      </c>
      <c r="CL40" s="67">
        <v>0</v>
      </c>
      <c r="CM40" s="67">
        <v>72050</v>
      </c>
      <c r="CN40" s="62">
        <f t="shared" si="24"/>
        <v>65199.9</v>
      </c>
      <c r="CO40" s="67">
        <v>989.7</v>
      </c>
      <c r="CP40" s="67">
        <f>8106.1+30.6</f>
        <v>8136.7000000000007</v>
      </c>
      <c r="CQ40" s="67">
        <v>0</v>
      </c>
      <c r="CR40" s="67">
        <v>56073.5</v>
      </c>
      <c r="CS40" s="62">
        <f t="shared" si="25"/>
        <v>61735.7</v>
      </c>
      <c r="CT40" s="67">
        <v>844</v>
      </c>
      <c r="CU40" s="67">
        <f>6965.6+26.1</f>
        <v>6991.7000000000007</v>
      </c>
      <c r="CV40" s="67">
        <v>0</v>
      </c>
      <c r="CW40" s="67">
        <v>53900</v>
      </c>
      <c r="CX40" s="62">
        <f t="shared" si="26"/>
        <v>67312</v>
      </c>
      <c r="CY40" s="71">
        <v>0</v>
      </c>
      <c r="CZ40" s="67">
        <f>6965.6</f>
        <v>6965.6</v>
      </c>
      <c r="DA40" s="67">
        <v>0</v>
      </c>
      <c r="DB40" s="67">
        <f>59771+575.4</f>
        <v>60346.400000000001</v>
      </c>
      <c r="DC40" s="62">
        <f t="shared" si="27"/>
        <v>55199.9</v>
      </c>
      <c r="DD40" s="67">
        <v>989.7</v>
      </c>
      <c r="DE40" s="67">
        <f>8106.1+30.6</f>
        <v>8136.7000000000007</v>
      </c>
      <c r="DF40" s="67">
        <v>0</v>
      </c>
      <c r="DG40" s="67">
        <f>56073.5-10000</f>
        <v>46073.5</v>
      </c>
      <c r="DH40" s="62">
        <f t="shared" si="29"/>
        <v>61735.7</v>
      </c>
      <c r="DI40" s="67">
        <v>844</v>
      </c>
      <c r="DJ40" s="67">
        <f>6965.6+26.1</f>
        <v>6991.7000000000007</v>
      </c>
      <c r="DK40" s="67">
        <v>0</v>
      </c>
      <c r="DL40" s="67">
        <v>53900</v>
      </c>
      <c r="DM40" s="62">
        <f t="shared" si="30"/>
        <v>67312</v>
      </c>
      <c r="DN40" s="71">
        <v>0</v>
      </c>
      <c r="DO40" s="67">
        <f>6965.6</f>
        <v>6965.6</v>
      </c>
      <c r="DP40" s="67">
        <v>0</v>
      </c>
      <c r="DQ40" s="67">
        <f>59771+575.4</f>
        <v>60346.400000000001</v>
      </c>
      <c r="DR40" s="70" t="s">
        <v>171</v>
      </c>
    </row>
    <row r="41" spans="1:122" s="66" customFormat="1" ht="30" customHeight="1" x14ac:dyDescent="0.3">
      <c r="A41" s="294"/>
      <c r="B41" s="289"/>
      <c r="C41" s="32"/>
      <c r="D41" s="72"/>
      <c r="E41" s="72"/>
      <c r="F41" s="72" t="s">
        <v>176</v>
      </c>
      <c r="G41" s="72" t="s">
        <v>177</v>
      </c>
      <c r="H41" s="72" t="s">
        <v>178</v>
      </c>
      <c r="I41" s="72" t="s">
        <v>179</v>
      </c>
      <c r="J41" s="72"/>
      <c r="K41" s="72"/>
      <c r="L41" s="72"/>
      <c r="M41" s="72"/>
      <c r="N41" s="72"/>
      <c r="O41" s="72"/>
      <c r="P41" s="72"/>
      <c r="Q41" s="72"/>
      <c r="R41" s="72"/>
      <c r="S41" s="72"/>
      <c r="T41" s="72"/>
      <c r="U41" s="72"/>
      <c r="V41" s="72"/>
      <c r="W41" s="72"/>
      <c r="X41" s="72"/>
      <c r="Y41" s="72"/>
      <c r="Z41" s="72"/>
      <c r="AA41" s="72"/>
      <c r="AB41" s="72"/>
      <c r="AC41" s="73"/>
      <c r="AD41" s="74" t="s">
        <v>180</v>
      </c>
      <c r="AE41" s="74" t="s">
        <v>175</v>
      </c>
      <c r="AF41" s="46">
        <f t="shared" si="31"/>
        <v>21296.399999999998</v>
      </c>
      <c r="AG41" s="46">
        <f t="shared" si="31"/>
        <v>21296.399999999998</v>
      </c>
      <c r="AH41" s="75">
        <v>0</v>
      </c>
      <c r="AI41" s="75">
        <v>0</v>
      </c>
      <c r="AJ41" s="75">
        <v>765.6</v>
      </c>
      <c r="AK41" s="75">
        <v>765.6</v>
      </c>
      <c r="AL41" s="75">
        <v>0</v>
      </c>
      <c r="AM41" s="75">
        <v>0</v>
      </c>
      <c r="AN41" s="75">
        <v>20530.8</v>
      </c>
      <c r="AO41" s="75">
        <v>20530.8</v>
      </c>
      <c r="AP41" s="46">
        <f t="shared" si="32"/>
        <v>23557</v>
      </c>
      <c r="AQ41" s="75">
        <v>0</v>
      </c>
      <c r="AR41" s="75">
        <v>0</v>
      </c>
      <c r="AS41" s="75">
        <v>0</v>
      </c>
      <c r="AT41" s="75">
        <v>23557</v>
      </c>
      <c r="AU41" s="46">
        <f t="shared" si="18"/>
        <v>23557</v>
      </c>
      <c r="AV41" s="75">
        <v>0</v>
      </c>
      <c r="AW41" s="75">
        <v>0</v>
      </c>
      <c r="AX41" s="75">
        <v>0</v>
      </c>
      <c r="AY41" s="75">
        <v>23557</v>
      </c>
      <c r="AZ41" s="46">
        <f t="shared" si="33"/>
        <v>23557</v>
      </c>
      <c r="BA41" s="75">
        <v>0</v>
      </c>
      <c r="BB41" s="75">
        <v>0</v>
      </c>
      <c r="BC41" s="75">
        <v>0</v>
      </c>
      <c r="BD41" s="75">
        <v>23557</v>
      </c>
      <c r="BE41" s="46">
        <f t="shared" si="19"/>
        <v>23557</v>
      </c>
      <c r="BF41" s="75">
        <v>0</v>
      </c>
      <c r="BG41" s="75">
        <v>0</v>
      </c>
      <c r="BH41" s="75">
        <v>0</v>
      </c>
      <c r="BI41" s="75">
        <v>23557</v>
      </c>
      <c r="BJ41" s="46">
        <f t="shared" si="34"/>
        <v>21296.399999999998</v>
      </c>
      <c r="BK41" s="46">
        <f t="shared" si="34"/>
        <v>21296.399999999998</v>
      </c>
      <c r="BL41" s="75">
        <v>0</v>
      </c>
      <c r="BM41" s="75">
        <v>0</v>
      </c>
      <c r="BN41" s="75">
        <v>765.6</v>
      </c>
      <c r="BO41" s="75">
        <v>765.6</v>
      </c>
      <c r="BP41" s="75">
        <v>0</v>
      </c>
      <c r="BQ41" s="75">
        <v>0</v>
      </c>
      <c r="BR41" s="75">
        <v>20530.8</v>
      </c>
      <c r="BS41" s="75">
        <v>20530.8</v>
      </c>
      <c r="BT41" s="46">
        <f t="shared" si="20"/>
        <v>23557</v>
      </c>
      <c r="BU41" s="75">
        <v>0</v>
      </c>
      <c r="BV41" s="75">
        <v>0</v>
      </c>
      <c r="BW41" s="75">
        <v>0</v>
      </c>
      <c r="BX41" s="75">
        <v>23557</v>
      </c>
      <c r="BY41" s="46">
        <f t="shared" si="21"/>
        <v>23557</v>
      </c>
      <c r="BZ41" s="75">
        <v>0</v>
      </c>
      <c r="CA41" s="75">
        <v>0</v>
      </c>
      <c r="CB41" s="75">
        <v>0</v>
      </c>
      <c r="CC41" s="75">
        <v>23557</v>
      </c>
      <c r="CD41" s="46">
        <f t="shared" si="22"/>
        <v>23557</v>
      </c>
      <c r="CE41" s="75">
        <v>0</v>
      </c>
      <c r="CF41" s="75">
        <v>0</v>
      </c>
      <c r="CG41" s="75">
        <v>0</v>
      </c>
      <c r="CH41" s="75">
        <v>23557</v>
      </c>
      <c r="CI41" s="46">
        <f t="shared" si="23"/>
        <v>23557</v>
      </c>
      <c r="CJ41" s="61">
        <v>0</v>
      </c>
      <c r="CK41" s="61">
        <v>0</v>
      </c>
      <c r="CL41" s="61">
        <v>0</v>
      </c>
      <c r="CM41" s="61">
        <v>23557</v>
      </c>
      <c r="CN41" s="62">
        <f t="shared" si="24"/>
        <v>21296.399999999998</v>
      </c>
      <c r="CO41" s="61">
        <v>0</v>
      </c>
      <c r="CP41" s="61">
        <v>765.6</v>
      </c>
      <c r="CQ41" s="61">
        <v>0</v>
      </c>
      <c r="CR41" s="61">
        <v>20530.8</v>
      </c>
      <c r="CS41" s="62">
        <f t="shared" si="25"/>
        <v>27957</v>
      </c>
      <c r="CT41" s="61">
        <v>0</v>
      </c>
      <c r="CU41" s="61">
        <v>0</v>
      </c>
      <c r="CV41" s="61">
        <v>0</v>
      </c>
      <c r="CW41" s="61">
        <v>27957</v>
      </c>
      <c r="CX41" s="62">
        <f t="shared" si="26"/>
        <v>27957</v>
      </c>
      <c r="CY41" s="61">
        <v>0</v>
      </c>
      <c r="CZ41" s="63">
        <v>0</v>
      </c>
      <c r="DA41" s="64">
        <v>0</v>
      </c>
      <c r="DB41" s="61">
        <v>27957</v>
      </c>
      <c r="DC41" s="62">
        <f t="shared" si="27"/>
        <v>21296.399999999998</v>
      </c>
      <c r="DD41" s="61">
        <v>0</v>
      </c>
      <c r="DE41" s="61">
        <v>765.6</v>
      </c>
      <c r="DF41" s="61">
        <v>0</v>
      </c>
      <c r="DG41" s="61">
        <v>20530.8</v>
      </c>
      <c r="DH41" s="62">
        <f t="shared" si="29"/>
        <v>27957</v>
      </c>
      <c r="DI41" s="61">
        <v>0</v>
      </c>
      <c r="DJ41" s="61">
        <v>0</v>
      </c>
      <c r="DK41" s="61">
        <v>0</v>
      </c>
      <c r="DL41" s="61">
        <v>27957</v>
      </c>
      <c r="DM41" s="62">
        <f t="shared" si="30"/>
        <v>27957</v>
      </c>
      <c r="DN41" s="61">
        <v>0</v>
      </c>
      <c r="DO41" s="61">
        <v>0</v>
      </c>
      <c r="DP41" s="61">
        <v>0</v>
      </c>
      <c r="DQ41" s="61">
        <v>27957</v>
      </c>
      <c r="DR41" s="65" t="s">
        <v>32</v>
      </c>
    </row>
    <row r="42" spans="1:122" s="66" customFormat="1" ht="41.4" customHeight="1" x14ac:dyDescent="0.3">
      <c r="A42" s="286" t="s">
        <v>55</v>
      </c>
      <c r="B42" s="284" t="s">
        <v>56</v>
      </c>
      <c r="C42" s="35" t="s">
        <v>139</v>
      </c>
      <c r="D42" s="36" t="s">
        <v>181</v>
      </c>
      <c r="E42" s="36" t="s">
        <v>182</v>
      </c>
      <c r="F42" s="36"/>
      <c r="G42" s="36"/>
      <c r="H42" s="36"/>
      <c r="I42" s="36"/>
      <c r="J42" s="36"/>
      <c r="K42" s="36"/>
      <c r="L42" s="36"/>
      <c r="M42" s="36"/>
      <c r="N42" s="36"/>
      <c r="O42" s="36"/>
      <c r="P42" s="36"/>
      <c r="Q42" s="36"/>
      <c r="R42" s="36"/>
      <c r="S42" s="36"/>
      <c r="T42" s="36"/>
      <c r="U42" s="36"/>
      <c r="V42" s="36"/>
      <c r="W42" s="36"/>
      <c r="X42" s="36"/>
      <c r="Y42" s="36"/>
      <c r="Z42" s="36"/>
      <c r="AA42" s="36"/>
      <c r="AB42" s="36"/>
      <c r="AC42" s="36" t="s">
        <v>183</v>
      </c>
      <c r="AD42" s="37" t="s">
        <v>184</v>
      </c>
      <c r="AE42" s="37" t="s">
        <v>154</v>
      </c>
      <c r="AF42" s="46">
        <f t="shared" si="31"/>
        <v>18910</v>
      </c>
      <c r="AG42" s="46">
        <f t="shared" si="31"/>
        <v>15350.3</v>
      </c>
      <c r="AH42" s="38">
        <v>226.2</v>
      </c>
      <c r="AI42" s="38">
        <v>226.2</v>
      </c>
      <c r="AJ42" s="38">
        <v>146.1</v>
      </c>
      <c r="AK42" s="38">
        <v>146.1</v>
      </c>
      <c r="AL42" s="38">
        <v>0</v>
      </c>
      <c r="AM42" s="38">
        <v>0</v>
      </c>
      <c r="AN42" s="38">
        <v>18537.7</v>
      </c>
      <c r="AO42" s="38">
        <v>14978</v>
      </c>
      <c r="AP42" s="46">
        <f t="shared" si="32"/>
        <v>17746</v>
      </c>
      <c r="AQ42" s="38">
        <v>209.7</v>
      </c>
      <c r="AR42" s="38">
        <v>148.6</v>
      </c>
      <c r="AS42" s="38">
        <v>0</v>
      </c>
      <c r="AT42" s="38">
        <v>17387.7</v>
      </c>
      <c r="AU42" s="46">
        <f t="shared" si="18"/>
        <v>18187.7</v>
      </c>
      <c r="AV42" s="38">
        <v>0</v>
      </c>
      <c r="AW42" s="38">
        <v>358.3</v>
      </c>
      <c r="AX42" s="38">
        <v>0</v>
      </c>
      <c r="AY42" s="38">
        <v>17829.400000000001</v>
      </c>
      <c r="AZ42" s="46">
        <f t="shared" si="33"/>
        <v>18187.7</v>
      </c>
      <c r="BA42" s="38">
        <v>0</v>
      </c>
      <c r="BB42" s="38">
        <v>0</v>
      </c>
      <c r="BC42" s="38">
        <v>0</v>
      </c>
      <c r="BD42" s="38">
        <v>18187.7</v>
      </c>
      <c r="BE42" s="46">
        <f t="shared" si="19"/>
        <v>18187.7</v>
      </c>
      <c r="BF42" s="38">
        <v>0</v>
      </c>
      <c r="BG42" s="38">
        <v>0</v>
      </c>
      <c r="BH42" s="38">
        <v>0</v>
      </c>
      <c r="BI42" s="38">
        <v>18187.7</v>
      </c>
      <c r="BJ42" s="46">
        <f t="shared" si="34"/>
        <v>18910</v>
      </c>
      <c r="BK42" s="46">
        <f t="shared" si="34"/>
        <v>15350.3</v>
      </c>
      <c r="BL42" s="38">
        <v>226.2</v>
      </c>
      <c r="BM42" s="38">
        <v>226.2</v>
      </c>
      <c r="BN42" s="38">
        <v>146.1</v>
      </c>
      <c r="BO42" s="38">
        <v>146.1</v>
      </c>
      <c r="BP42" s="38">
        <v>0</v>
      </c>
      <c r="BQ42" s="38">
        <v>0</v>
      </c>
      <c r="BR42" s="38">
        <v>18537.7</v>
      </c>
      <c r="BS42" s="38">
        <v>14978</v>
      </c>
      <c r="BT42" s="46">
        <f t="shared" si="20"/>
        <v>17746</v>
      </c>
      <c r="BU42" s="38">
        <v>209.7</v>
      </c>
      <c r="BV42" s="38">
        <v>148.6</v>
      </c>
      <c r="BW42" s="38">
        <v>0</v>
      </c>
      <c r="BX42" s="38">
        <v>17387.7</v>
      </c>
      <c r="BY42" s="46">
        <f t="shared" si="21"/>
        <v>18187.7</v>
      </c>
      <c r="BZ42" s="38">
        <v>0</v>
      </c>
      <c r="CA42" s="38">
        <v>358.3</v>
      </c>
      <c r="CB42" s="38">
        <v>0</v>
      </c>
      <c r="CC42" s="38">
        <v>17829.400000000001</v>
      </c>
      <c r="CD42" s="46">
        <f t="shared" si="22"/>
        <v>18187.7</v>
      </c>
      <c r="CE42" s="38">
        <v>0</v>
      </c>
      <c r="CF42" s="38">
        <v>0</v>
      </c>
      <c r="CG42" s="38">
        <v>0</v>
      </c>
      <c r="CH42" s="38">
        <v>18187.7</v>
      </c>
      <c r="CI42" s="46">
        <f t="shared" si="23"/>
        <v>18187.7</v>
      </c>
      <c r="CJ42" s="67">
        <v>0</v>
      </c>
      <c r="CK42" s="67">
        <v>0</v>
      </c>
      <c r="CL42" s="67">
        <v>0</v>
      </c>
      <c r="CM42" s="67">
        <v>18187.7</v>
      </c>
      <c r="CN42" s="62">
        <f t="shared" si="24"/>
        <v>18910</v>
      </c>
      <c r="CO42" s="67">
        <v>226.2</v>
      </c>
      <c r="CP42" s="67">
        <v>146.1</v>
      </c>
      <c r="CQ42" s="67">
        <v>0</v>
      </c>
      <c r="CR42" s="67">
        <v>18537.7</v>
      </c>
      <c r="CS42" s="62">
        <f t="shared" si="25"/>
        <v>18941</v>
      </c>
      <c r="CT42" s="67">
        <v>209.7</v>
      </c>
      <c r="CU42" s="67">
        <v>148.6</v>
      </c>
      <c r="CV42" s="67">
        <v>0</v>
      </c>
      <c r="CW42" s="67">
        <f>17387.7+1195</f>
        <v>18582.7</v>
      </c>
      <c r="CX42" s="62">
        <f t="shared" si="26"/>
        <v>18187.7</v>
      </c>
      <c r="CY42" s="67">
        <v>0</v>
      </c>
      <c r="CZ42" s="68">
        <v>358.3</v>
      </c>
      <c r="DA42" s="69">
        <v>0</v>
      </c>
      <c r="DB42" s="67">
        <v>17829.400000000001</v>
      </c>
      <c r="DC42" s="62">
        <f t="shared" si="27"/>
        <v>18910</v>
      </c>
      <c r="DD42" s="67">
        <v>226.2</v>
      </c>
      <c r="DE42" s="67">
        <v>146.1</v>
      </c>
      <c r="DF42" s="67">
        <v>0</v>
      </c>
      <c r="DG42" s="67">
        <v>18537.7</v>
      </c>
      <c r="DH42" s="62">
        <f t="shared" si="29"/>
        <v>18941</v>
      </c>
      <c r="DI42" s="67">
        <v>209.7</v>
      </c>
      <c r="DJ42" s="67">
        <v>148.6</v>
      </c>
      <c r="DK42" s="67">
        <v>0</v>
      </c>
      <c r="DL42" s="67">
        <f>17387.7+1195</f>
        <v>18582.7</v>
      </c>
      <c r="DM42" s="62">
        <f t="shared" si="30"/>
        <v>18187.7</v>
      </c>
      <c r="DN42" s="67">
        <v>0</v>
      </c>
      <c r="DO42" s="67">
        <v>358.3</v>
      </c>
      <c r="DP42" s="67">
        <v>0</v>
      </c>
      <c r="DQ42" s="67">
        <v>17829.400000000001</v>
      </c>
      <c r="DR42" s="70" t="s">
        <v>171</v>
      </c>
    </row>
    <row r="43" spans="1:122" s="66" customFormat="1" ht="28.8" customHeight="1" x14ac:dyDescent="0.3">
      <c r="A43" s="294"/>
      <c r="B43" s="289"/>
      <c r="C43" s="32"/>
      <c r="D43" s="72"/>
      <c r="E43" s="72"/>
      <c r="F43" s="72" t="s">
        <v>185</v>
      </c>
      <c r="G43" s="72" t="s">
        <v>186</v>
      </c>
      <c r="H43" s="72" t="s">
        <v>187</v>
      </c>
      <c r="I43" s="72" t="s">
        <v>188</v>
      </c>
      <c r="J43" s="72"/>
      <c r="K43" s="72"/>
      <c r="L43" s="72"/>
      <c r="M43" s="72"/>
      <c r="N43" s="72"/>
      <c r="O43" s="72"/>
      <c r="P43" s="72"/>
      <c r="Q43" s="72"/>
      <c r="R43" s="72"/>
      <c r="S43" s="72"/>
      <c r="T43" s="72"/>
      <c r="U43" s="72"/>
      <c r="V43" s="72"/>
      <c r="W43" s="72"/>
      <c r="X43" s="72"/>
      <c r="Y43" s="72"/>
      <c r="Z43" s="72"/>
      <c r="AA43" s="72"/>
      <c r="AB43" s="72"/>
      <c r="AC43" s="73"/>
      <c r="AD43" s="74" t="s">
        <v>184</v>
      </c>
      <c r="AE43" s="74" t="s">
        <v>154</v>
      </c>
      <c r="AF43" s="46">
        <f t="shared" si="31"/>
        <v>12009.4</v>
      </c>
      <c r="AG43" s="46">
        <f t="shared" si="31"/>
        <v>12009.4</v>
      </c>
      <c r="AH43" s="75">
        <v>0</v>
      </c>
      <c r="AI43" s="75">
        <v>0</v>
      </c>
      <c r="AJ43" s="75">
        <v>0</v>
      </c>
      <c r="AK43" s="75">
        <v>0</v>
      </c>
      <c r="AL43" s="75">
        <v>0</v>
      </c>
      <c r="AM43" s="75">
        <v>0</v>
      </c>
      <c r="AN43" s="75">
        <v>12009.4</v>
      </c>
      <c r="AO43" s="75">
        <v>12009.4</v>
      </c>
      <c r="AP43" s="46">
        <f t="shared" si="32"/>
        <v>13232</v>
      </c>
      <c r="AQ43" s="75">
        <v>0</v>
      </c>
      <c r="AR43" s="75">
        <v>0</v>
      </c>
      <c r="AS43" s="75">
        <v>0</v>
      </c>
      <c r="AT43" s="75">
        <v>13232</v>
      </c>
      <c r="AU43" s="46">
        <f t="shared" si="18"/>
        <v>13232</v>
      </c>
      <c r="AV43" s="75">
        <v>0</v>
      </c>
      <c r="AW43" s="75">
        <v>0</v>
      </c>
      <c r="AX43" s="75">
        <v>0</v>
      </c>
      <c r="AY43" s="75">
        <v>13232</v>
      </c>
      <c r="AZ43" s="46">
        <f t="shared" si="33"/>
        <v>13232</v>
      </c>
      <c r="BA43" s="75">
        <v>0</v>
      </c>
      <c r="BB43" s="75">
        <v>0</v>
      </c>
      <c r="BC43" s="75">
        <v>0</v>
      </c>
      <c r="BD43" s="75">
        <v>13232</v>
      </c>
      <c r="BE43" s="46">
        <f t="shared" si="19"/>
        <v>13232</v>
      </c>
      <c r="BF43" s="75">
        <v>0</v>
      </c>
      <c r="BG43" s="75">
        <v>0</v>
      </c>
      <c r="BH43" s="75">
        <v>0</v>
      </c>
      <c r="BI43" s="75">
        <v>13232</v>
      </c>
      <c r="BJ43" s="46">
        <f t="shared" si="34"/>
        <v>12009.4</v>
      </c>
      <c r="BK43" s="46">
        <f t="shared" si="34"/>
        <v>12009.4</v>
      </c>
      <c r="BL43" s="75">
        <v>0</v>
      </c>
      <c r="BM43" s="75">
        <v>0</v>
      </c>
      <c r="BN43" s="75">
        <v>0</v>
      </c>
      <c r="BO43" s="75">
        <v>0</v>
      </c>
      <c r="BP43" s="75">
        <v>0</v>
      </c>
      <c r="BQ43" s="75">
        <v>0</v>
      </c>
      <c r="BR43" s="75">
        <v>12009.4</v>
      </c>
      <c r="BS43" s="75">
        <v>12009.4</v>
      </c>
      <c r="BT43" s="46">
        <f t="shared" si="20"/>
        <v>13232</v>
      </c>
      <c r="BU43" s="75">
        <v>0</v>
      </c>
      <c r="BV43" s="75">
        <v>0</v>
      </c>
      <c r="BW43" s="75">
        <v>0</v>
      </c>
      <c r="BX43" s="75">
        <v>13232</v>
      </c>
      <c r="BY43" s="46">
        <f t="shared" si="21"/>
        <v>13232</v>
      </c>
      <c r="BZ43" s="75">
        <v>0</v>
      </c>
      <c r="CA43" s="75">
        <v>0</v>
      </c>
      <c r="CB43" s="75">
        <v>0</v>
      </c>
      <c r="CC43" s="75">
        <v>13232</v>
      </c>
      <c r="CD43" s="46">
        <f t="shared" si="22"/>
        <v>13232</v>
      </c>
      <c r="CE43" s="75">
        <v>0</v>
      </c>
      <c r="CF43" s="75">
        <v>0</v>
      </c>
      <c r="CG43" s="75">
        <v>0</v>
      </c>
      <c r="CH43" s="75">
        <v>13232</v>
      </c>
      <c r="CI43" s="46">
        <f t="shared" si="23"/>
        <v>13232</v>
      </c>
      <c r="CJ43" s="61">
        <v>0</v>
      </c>
      <c r="CK43" s="61">
        <v>0</v>
      </c>
      <c r="CL43" s="61">
        <v>0</v>
      </c>
      <c r="CM43" s="61">
        <v>13232</v>
      </c>
      <c r="CN43" s="62">
        <f t="shared" si="24"/>
        <v>12009.4</v>
      </c>
      <c r="CO43" s="61">
        <v>0</v>
      </c>
      <c r="CP43" s="61">
        <v>0</v>
      </c>
      <c r="CQ43" s="61">
        <v>0</v>
      </c>
      <c r="CR43" s="61">
        <v>12009.4</v>
      </c>
      <c r="CS43" s="62">
        <f t="shared" si="25"/>
        <v>14427</v>
      </c>
      <c r="CT43" s="61">
        <v>0</v>
      </c>
      <c r="CU43" s="61">
        <v>0</v>
      </c>
      <c r="CV43" s="61">
        <v>0</v>
      </c>
      <c r="CW43" s="61">
        <f>13232+1195</f>
        <v>14427</v>
      </c>
      <c r="CX43" s="62">
        <f t="shared" si="26"/>
        <v>14427</v>
      </c>
      <c r="CY43" s="61">
        <v>0</v>
      </c>
      <c r="CZ43" s="63">
        <v>0</v>
      </c>
      <c r="DA43" s="64">
        <v>0</v>
      </c>
      <c r="DB43" s="61">
        <v>14427</v>
      </c>
      <c r="DC43" s="62">
        <f t="shared" si="27"/>
        <v>12009.4</v>
      </c>
      <c r="DD43" s="61">
        <v>0</v>
      </c>
      <c r="DE43" s="61">
        <v>0</v>
      </c>
      <c r="DF43" s="61">
        <v>0</v>
      </c>
      <c r="DG43" s="61">
        <v>12009.4</v>
      </c>
      <c r="DH43" s="62">
        <f t="shared" si="29"/>
        <v>14427</v>
      </c>
      <c r="DI43" s="61">
        <v>0</v>
      </c>
      <c r="DJ43" s="61">
        <v>0</v>
      </c>
      <c r="DK43" s="61">
        <v>0</v>
      </c>
      <c r="DL43" s="61">
        <f>13232+1195</f>
        <v>14427</v>
      </c>
      <c r="DM43" s="62">
        <f t="shared" si="30"/>
        <v>14427</v>
      </c>
      <c r="DN43" s="61">
        <v>0</v>
      </c>
      <c r="DO43" s="61">
        <v>0</v>
      </c>
      <c r="DP43" s="61">
        <v>0</v>
      </c>
      <c r="DQ43" s="61">
        <v>14427</v>
      </c>
      <c r="DR43" s="65" t="s">
        <v>19</v>
      </c>
    </row>
    <row r="44" spans="1:122" s="66" customFormat="1" ht="42" customHeight="1" x14ac:dyDescent="0.3">
      <c r="A44" s="286" t="s">
        <v>57</v>
      </c>
      <c r="B44" s="284" t="s">
        <v>58</v>
      </c>
      <c r="C44" s="35" t="s">
        <v>139</v>
      </c>
      <c r="D44" s="36" t="s">
        <v>189</v>
      </c>
      <c r="E44" s="36" t="s">
        <v>141</v>
      </c>
      <c r="F44" s="36"/>
      <c r="G44" s="36"/>
      <c r="H44" s="36"/>
      <c r="I44" s="36"/>
      <c r="J44" s="36"/>
      <c r="K44" s="36"/>
      <c r="L44" s="36"/>
      <c r="M44" s="36"/>
      <c r="N44" s="36"/>
      <c r="O44" s="36"/>
      <c r="P44" s="36"/>
      <c r="Q44" s="36"/>
      <c r="R44" s="36"/>
      <c r="S44" s="36"/>
      <c r="T44" s="36"/>
      <c r="U44" s="36"/>
      <c r="V44" s="36"/>
      <c r="W44" s="36"/>
      <c r="X44" s="36"/>
      <c r="Y44" s="36"/>
      <c r="Z44" s="36"/>
      <c r="AA44" s="36"/>
      <c r="AB44" s="36"/>
      <c r="AC44" s="36" t="s">
        <v>183</v>
      </c>
      <c r="AD44" s="37" t="s">
        <v>190</v>
      </c>
      <c r="AE44" s="37" t="s">
        <v>191</v>
      </c>
      <c r="AF44" s="46">
        <f t="shared" si="31"/>
        <v>29655.1</v>
      </c>
      <c r="AG44" s="46">
        <f t="shared" si="31"/>
        <v>28621.899999999998</v>
      </c>
      <c r="AH44" s="38">
        <v>2309.6</v>
      </c>
      <c r="AI44" s="38">
        <v>2309.6</v>
      </c>
      <c r="AJ44" s="38">
        <v>520.5</v>
      </c>
      <c r="AK44" s="38">
        <v>520.5</v>
      </c>
      <c r="AL44" s="38">
        <v>0</v>
      </c>
      <c r="AM44" s="38">
        <v>0</v>
      </c>
      <c r="AN44" s="38">
        <v>26825</v>
      </c>
      <c r="AO44" s="38">
        <v>25791.8</v>
      </c>
      <c r="AP44" s="46">
        <f t="shared" si="32"/>
        <v>25934.9</v>
      </c>
      <c r="AQ44" s="38">
        <v>0</v>
      </c>
      <c r="AR44" s="38">
        <v>39.9</v>
      </c>
      <c r="AS44" s="38">
        <v>0</v>
      </c>
      <c r="AT44" s="38">
        <v>25895</v>
      </c>
      <c r="AU44" s="46">
        <f t="shared" si="18"/>
        <v>25595</v>
      </c>
      <c r="AV44" s="38">
        <v>0</v>
      </c>
      <c r="AW44" s="38">
        <v>0</v>
      </c>
      <c r="AX44" s="38">
        <v>0</v>
      </c>
      <c r="AY44" s="38">
        <v>25595</v>
      </c>
      <c r="AZ44" s="46">
        <f t="shared" si="33"/>
        <v>25595</v>
      </c>
      <c r="BA44" s="38">
        <v>0</v>
      </c>
      <c r="BB44" s="38">
        <v>0</v>
      </c>
      <c r="BC44" s="38">
        <v>0</v>
      </c>
      <c r="BD44" s="38">
        <v>25595</v>
      </c>
      <c r="BE44" s="46">
        <f t="shared" si="19"/>
        <v>25595</v>
      </c>
      <c r="BF44" s="38">
        <v>0</v>
      </c>
      <c r="BG44" s="38">
        <v>0</v>
      </c>
      <c r="BH44" s="38">
        <v>0</v>
      </c>
      <c r="BI44" s="38">
        <v>25595</v>
      </c>
      <c r="BJ44" s="46">
        <f t="shared" si="34"/>
        <v>29655.1</v>
      </c>
      <c r="BK44" s="46">
        <f t="shared" si="34"/>
        <v>28621.899999999998</v>
      </c>
      <c r="BL44" s="38">
        <v>2309.6</v>
      </c>
      <c r="BM44" s="38">
        <v>2309.6</v>
      </c>
      <c r="BN44" s="38">
        <v>520.5</v>
      </c>
      <c r="BO44" s="38">
        <v>520.5</v>
      </c>
      <c r="BP44" s="38">
        <v>0</v>
      </c>
      <c r="BQ44" s="38">
        <v>0</v>
      </c>
      <c r="BR44" s="38">
        <v>26825</v>
      </c>
      <c r="BS44" s="38">
        <v>25791.8</v>
      </c>
      <c r="BT44" s="46">
        <f t="shared" si="20"/>
        <v>25934.9</v>
      </c>
      <c r="BU44" s="38">
        <v>0</v>
      </c>
      <c r="BV44" s="38">
        <v>39.9</v>
      </c>
      <c r="BW44" s="38">
        <v>0</v>
      </c>
      <c r="BX44" s="38">
        <v>25895</v>
      </c>
      <c r="BY44" s="46">
        <f t="shared" si="21"/>
        <v>25595</v>
      </c>
      <c r="BZ44" s="38">
        <v>0</v>
      </c>
      <c r="CA44" s="38">
        <v>0</v>
      </c>
      <c r="CB44" s="38">
        <v>0</v>
      </c>
      <c r="CC44" s="38">
        <v>25595</v>
      </c>
      <c r="CD44" s="46">
        <f t="shared" si="22"/>
        <v>25595</v>
      </c>
      <c r="CE44" s="38">
        <v>0</v>
      </c>
      <c r="CF44" s="38">
        <v>0</v>
      </c>
      <c r="CG44" s="38">
        <v>0</v>
      </c>
      <c r="CH44" s="38">
        <v>25595</v>
      </c>
      <c r="CI44" s="46">
        <f t="shared" si="23"/>
        <v>25595</v>
      </c>
      <c r="CJ44" s="67">
        <v>0</v>
      </c>
      <c r="CK44" s="67">
        <v>0</v>
      </c>
      <c r="CL44" s="67">
        <v>0</v>
      </c>
      <c r="CM44" s="67">
        <v>25595</v>
      </c>
      <c r="CN44" s="62">
        <f t="shared" si="24"/>
        <v>29655.1</v>
      </c>
      <c r="CO44" s="67">
        <v>2309.6</v>
      </c>
      <c r="CP44" s="67">
        <v>520.5</v>
      </c>
      <c r="CQ44" s="67">
        <v>0</v>
      </c>
      <c r="CR44" s="67">
        <v>26825</v>
      </c>
      <c r="CS44" s="62">
        <f t="shared" si="25"/>
        <v>27129.9</v>
      </c>
      <c r="CT44" s="67">
        <v>0</v>
      </c>
      <c r="CU44" s="67">
        <v>39.9</v>
      </c>
      <c r="CV44" s="67">
        <v>0</v>
      </c>
      <c r="CW44" s="67">
        <f>25895+1195</f>
        <v>27090</v>
      </c>
      <c r="CX44" s="62">
        <f t="shared" si="26"/>
        <v>25595</v>
      </c>
      <c r="CY44" s="67">
        <v>0</v>
      </c>
      <c r="CZ44" s="68">
        <v>0</v>
      </c>
      <c r="DA44" s="69">
        <v>0</v>
      </c>
      <c r="DB44" s="67">
        <v>25595</v>
      </c>
      <c r="DC44" s="62">
        <f t="shared" si="27"/>
        <v>29655.1</v>
      </c>
      <c r="DD44" s="67">
        <v>2309.6</v>
      </c>
      <c r="DE44" s="67">
        <v>520.5</v>
      </c>
      <c r="DF44" s="67">
        <v>0</v>
      </c>
      <c r="DG44" s="67">
        <v>26825</v>
      </c>
      <c r="DH44" s="62">
        <f t="shared" si="29"/>
        <v>27129.9</v>
      </c>
      <c r="DI44" s="67">
        <v>0</v>
      </c>
      <c r="DJ44" s="67">
        <v>39.9</v>
      </c>
      <c r="DK44" s="67">
        <v>0</v>
      </c>
      <c r="DL44" s="67">
        <f>25895+1195</f>
        <v>27090</v>
      </c>
      <c r="DM44" s="62">
        <f t="shared" si="30"/>
        <v>25595</v>
      </c>
      <c r="DN44" s="67">
        <v>0</v>
      </c>
      <c r="DO44" s="67">
        <v>0</v>
      </c>
      <c r="DP44" s="67">
        <v>0</v>
      </c>
      <c r="DQ44" s="67">
        <v>25595</v>
      </c>
      <c r="DR44" s="70" t="s">
        <v>171</v>
      </c>
    </row>
    <row r="45" spans="1:122" s="66" customFormat="1" ht="22.8" customHeight="1" x14ac:dyDescent="0.3">
      <c r="A45" s="294"/>
      <c r="B45" s="289"/>
      <c r="C45" s="32"/>
      <c r="D45" s="72"/>
      <c r="E45" s="72"/>
      <c r="F45" s="72" t="s">
        <v>185</v>
      </c>
      <c r="G45" s="72" t="s">
        <v>192</v>
      </c>
      <c r="H45" s="72" t="s">
        <v>157</v>
      </c>
      <c r="I45" s="72" t="s">
        <v>188</v>
      </c>
      <c r="J45" s="72"/>
      <c r="K45" s="72"/>
      <c r="L45" s="72"/>
      <c r="M45" s="72"/>
      <c r="N45" s="72"/>
      <c r="O45" s="72"/>
      <c r="P45" s="72"/>
      <c r="Q45" s="72"/>
      <c r="R45" s="72"/>
      <c r="S45" s="72"/>
      <c r="T45" s="72"/>
      <c r="U45" s="72"/>
      <c r="V45" s="72"/>
      <c r="W45" s="72"/>
      <c r="X45" s="72"/>
      <c r="Y45" s="72"/>
      <c r="Z45" s="72"/>
      <c r="AA45" s="72"/>
      <c r="AB45" s="72"/>
      <c r="AC45" s="73"/>
      <c r="AD45" s="74" t="s">
        <v>193</v>
      </c>
      <c r="AE45" s="74" t="s">
        <v>194</v>
      </c>
      <c r="AF45" s="46">
        <f t="shared" si="31"/>
        <v>13385.6</v>
      </c>
      <c r="AG45" s="46">
        <f t="shared" si="31"/>
        <v>13385.6</v>
      </c>
      <c r="AH45" s="75">
        <v>0</v>
      </c>
      <c r="AI45" s="75">
        <v>0</v>
      </c>
      <c r="AJ45" s="75">
        <v>0</v>
      </c>
      <c r="AK45" s="75">
        <v>0</v>
      </c>
      <c r="AL45" s="75">
        <v>0</v>
      </c>
      <c r="AM45" s="75">
        <v>0</v>
      </c>
      <c r="AN45" s="75">
        <v>13385.6</v>
      </c>
      <c r="AO45" s="75">
        <v>13385.6</v>
      </c>
      <c r="AP45" s="46">
        <f t="shared" si="32"/>
        <v>14457</v>
      </c>
      <c r="AQ45" s="75">
        <v>0</v>
      </c>
      <c r="AR45" s="75">
        <v>0</v>
      </c>
      <c r="AS45" s="75">
        <v>0</v>
      </c>
      <c r="AT45" s="75">
        <v>14457</v>
      </c>
      <c r="AU45" s="46">
        <f t="shared" si="18"/>
        <v>14457</v>
      </c>
      <c r="AV45" s="75">
        <v>0</v>
      </c>
      <c r="AW45" s="75">
        <v>0</v>
      </c>
      <c r="AX45" s="75">
        <v>0</v>
      </c>
      <c r="AY45" s="75">
        <v>14457</v>
      </c>
      <c r="AZ45" s="46">
        <f t="shared" si="33"/>
        <v>14457</v>
      </c>
      <c r="BA45" s="75">
        <v>0</v>
      </c>
      <c r="BB45" s="75">
        <v>0</v>
      </c>
      <c r="BC45" s="75">
        <v>0</v>
      </c>
      <c r="BD45" s="75">
        <v>14457</v>
      </c>
      <c r="BE45" s="46">
        <f t="shared" si="19"/>
        <v>14457</v>
      </c>
      <c r="BF45" s="75">
        <v>0</v>
      </c>
      <c r="BG45" s="75">
        <v>0</v>
      </c>
      <c r="BH45" s="75">
        <v>0</v>
      </c>
      <c r="BI45" s="75">
        <v>14457</v>
      </c>
      <c r="BJ45" s="46">
        <f t="shared" si="34"/>
        <v>13385.6</v>
      </c>
      <c r="BK45" s="46">
        <f t="shared" si="34"/>
        <v>13385.6</v>
      </c>
      <c r="BL45" s="75">
        <v>0</v>
      </c>
      <c r="BM45" s="75">
        <v>0</v>
      </c>
      <c r="BN45" s="75">
        <v>0</v>
      </c>
      <c r="BO45" s="75">
        <v>0</v>
      </c>
      <c r="BP45" s="75">
        <v>0</v>
      </c>
      <c r="BQ45" s="75">
        <v>0</v>
      </c>
      <c r="BR45" s="75">
        <v>13385.6</v>
      </c>
      <c r="BS45" s="75">
        <v>13385.6</v>
      </c>
      <c r="BT45" s="46">
        <f t="shared" si="20"/>
        <v>14457</v>
      </c>
      <c r="BU45" s="75">
        <v>0</v>
      </c>
      <c r="BV45" s="75">
        <v>0</v>
      </c>
      <c r="BW45" s="75">
        <v>0</v>
      </c>
      <c r="BX45" s="75">
        <v>14457</v>
      </c>
      <c r="BY45" s="46">
        <f t="shared" si="21"/>
        <v>14457</v>
      </c>
      <c r="BZ45" s="75">
        <v>0</v>
      </c>
      <c r="CA45" s="75">
        <v>0</v>
      </c>
      <c r="CB45" s="75">
        <v>0</v>
      </c>
      <c r="CC45" s="75">
        <v>14457</v>
      </c>
      <c r="CD45" s="46">
        <f t="shared" si="22"/>
        <v>14457</v>
      </c>
      <c r="CE45" s="75">
        <v>0</v>
      </c>
      <c r="CF45" s="75">
        <v>0</v>
      </c>
      <c r="CG45" s="75">
        <v>0</v>
      </c>
      <c r="CH45" s="75">
        <v>14457</v>
      </c>
      <c r="CI45" s="46">
        <f t="shared" si="23"/>
        <v>14457</v>
      </c>
      <c r="CJ45" s="61">
        <v>0</v>
      </c>
      <c r="CK45" s="61">
        <v>0</v>
      </c>
      <c r="CL45" s="61">
        <v>0</v>
      </c>
      <c r="CM45" s="61">
        <v>14457</v>
      </c>
      <c r="CN45" s="62">
        <f t="shared" si="24"/>
        <v>13385.6</v>
      </c>
      <c r="CO45" s="61">
        <v>0</v>
      </c>
      <c r="CP45" s="61">
        <v>0</v>
      </c>
      <c r="CQ45" s="61">
        <v>0</v>
      </c>
      <c r="CR45" s="61">
        <v>13385.6</v>
      </c>
      <c r="CS45" s="62">
        <f t="shared" si="25"/>
        <v>15652</v>
      </c>
      <c r="CT45" s="61">
        <v>0</v>
      </c>
      <c r="CU45" s="61">
        <v>0</v>
      </c>
      <c r="CV45" s="61">
        <v>0</v>
      </c>
      <c r="CW45" s="61">
        <f>14457+1195</f>
        <v>15652</v>
      </c>
      <c r="CX45" s="62">
        <f t="shared" si="26"/>
        <v>15652</v>
      </c>
      <c r="CY45" s="61">
        <v>0</v>
      </c>
      <c r="CZ45" s="63">
        <v>0</v>
      </c>
      <c r="DA45" s="64">
        <v>0</v>
      </c>
      <c r="DB45" s="61">
        <v>15652</v>
      </c>
      <c r="DC45" s="62">
        <f t="shared" si="27"/>
        <v>13385.6</v>
      </c>
      <c r="DD45" s="61">
        <v>0</v>
      </c>
      <c r="DE45" s="61">
        <v>0</v>
      </c>
      <c r="DF45" s="61">
        <v>0</v>
      </c>
      <c r="DG45" s="61">
        <v>13385.6</v>
      </c>
      <c r="DH45" s="62">
        <f t="shared" si="29"/>
        <v>15652</v>
      </c>
      <c r="DI45" s="61">
        <v>0</v>
      </c>
      <c r="DJ45" s="61">
        <v>0</v>
      </c>
      <c r="DK45" s="61">
        <v>0</v>
      </c>
      <c r="DL45" s="61">
        <f>14457+1195</f>
        <v>15652</v>
      </c>
      <c r="DM45" s="62">
        <f t="shared" si="30"/>
        <v>15652</v>
      </c>
      <c r="DN45" s="61">
        <v>0</v>
      </c>
      <c r="DO45" s="61">
        <v>0</v>
      </c>
      <c r="DP45" s="61">
        <v>0</v>
      </c>
      <c r="DQ45" s="61">
        <v>15652</v>
      </c>
      <c r="DR45" s="65" t="s">
        <v>19</v>
      </c>
    </row>
    <row r="46" spans="1:122" s="66" customFormat="1" ht="52.8" customHeight="1" x14ac:dyDescent="0.3">
      <c r="A46" s="286" t="s">
        <v>195</v>
      </c>
      <c r="B46" s="284" t="s">
        <v>196</v>
      </c>
      <c r="C46" s="35" t="s">
        <v>139</v>
      </c>
      <c r="D46" s="36" t="s">
        <v>197</v>
      </c>
      <c r="E46" s="36" t="s">
        <v>141</v>
      </c>
      <c r="F46" s="36"/>
      <c r="G46" s="36"/>
      <c r="H46" s="36"/>
      <c r="I46" s="36"/>
      <c r="J46" s="36"/>
      <c r="K46" s="36"/>
      <c r="L46" s="36"/>
      <c r="M46" s="36"/>
      <c r="N46" s="36"/>
      <c r="O46" s="36"/>
      <c r="P46" s="36"/>
      <c r="Q46" s="36"/>
      <c r="R46" s="36"/>
      <c r="S46" s="36"/>
      <c r="T46" s="36"/>
      <c r="U46" s="36"/>
      <c r="V46" s="36"/>
      <c r="W46" s="36"/>
      <c r="X46" s="36"/>
      <c r="Y46" s="36"/>
      <c r="Z46" s="36"/>
      <c r="AA46" s="36"/>
      <c r="AB46" s="36"/>
      <c r="AC46" s="36" t="s">
        <v>18</v>
      </c>
      <c r="AD46" s="37" t="s">
        <v>198</v>
      </c>
      <c r="AE46" s="37" t="s">
        <v>199</v>
      </c>
      <c r="AF46" s="46">
        <f t="shared" si="31"/>
        <v>24861.4</v>
      </c>
      <c r="AG46" s="46">
        <f t="shared" si="31"/>
        <v>21811.4</v>
      </c>
      <c r="AH46" s="38">
        <v>0</v>
      </c>
      <c r="AI46" s="38">
        <v>0</v>
      </c>
      <c r="AJ46" s="38">
        <v>5000</v>
      </c>
      <c r="AK46" s="38">
        <v>5000</v>
      </c>
      <c r="AL46" s="38">
        <v>0</v>
      </c>
      <c r="AM46" s="38">
        <v>0</v>
      </c>
      <c r="AN46" s="38">
        <v>19861.400000000001</v>
      </c>
      <c r="AO46" s="38">
        <v>16811.400000000001</v>
      </c>
      <c r="AP46" s="46">
        <f t="shared" si="32"/>
        <v>58552.4</v>
      </c>
      <c r="AQ46" s="38">
        <v>0</v>
      </c>
      <c r="AR46" s="38">
        <v>48499.8</v>
      </c>
      <c r="AS46" s="38">
        <v>0</v>
      </c>
      <c r="AT46" s="38">
        <v>10052.6</v>
      </c>
      <c r="AU46" s="46">
        <f t="shared" si="18"/>
        <v>153517.4</v>
      </c>
      <c r="AV46" s="38">
        <v>0</v>
      </c>
      <c r="AW46" s="38">
        <v>137624</v>
      </c>
      <c r="AX46" s="38">
        <v>0</v>
      </c>
      <c r="AY46" s="38">
        <v>15893.4</v>
      </c>
      <c r="AZ46" s="46">
        <f t="shared" si="33"/>
        <v>18000</v>
      </c>
      <c r="BA46" s="38">
        <v>0</v>
      </c>
      <c r="BB46" s="38">
        <v>0</v>
      </c>
      <c r="BC46" s="38">
        <v>0</v>
      </c>
      <c r="BD46" s="38">
        <v>18000</v>
      </c>
      <c r="BE46" s="46">
        <f t="shared" si="19"/>
        <v>8000</v>
      </c>
      <c r="BF46" s="38">
        <v>0</v>
      </c>
      <c r="BG46" s="38">
        <v>0</v>
      </c>
      <c r="BH46" s="38">
        <v>0</v>
      </c>
      <c r="BI46" s="38">
        <v>8000</v>
      </c>
      <c r="BJ46" s="46">
        <f t="shared" si="34"/>
        <v>19271</v>
      </c>
      <c r="BK46" s="46">
        <f t="shared" si="34"/>
        <v>16245.9</v>
      </c>
      <c r="BL46" s="38">
        <v>0</v>
      </c>
      <c r="BM46" s="38">
        <v>0</v>
      </c>
      <c r="BN46" s="38">
        <v>0</v>
      </c>
      <c r="BO46" s="38">
        <v>0</v>
      </c>
      <c r="BP46" s="38">
        <v>0</v>
      </c>
      <c r="BQ46" s="38">
        <v>0</v>
      </c>
      <c r="BR46" s="38">
        <v>19271</v>
      </c>
      <c r="BS46" s="38">
        <v>16245.9</v>
      </c>
      <c r="BT46" s="46">
        <f t="shared" si="20"/>
        <v>43962.9</v>
      </c>
      <c r="BU46" s="38">
        <v>0</v>
      </c>
      <c r="BV46" s="38">
        <v>36462.9</v>
      </c>
      <c r="BW46" s="38">
        <v>0</v>
      </c>
      <c r="BX46" s="38">
        <v>7500</v>
      </c>
      <c r="BY46" s="46">
        <f t="shared" si="21"/>
        <v>8650</v>
      </c>
      <c r="BZ46" s="38">
        <v>0</v>
      </c>
      <c r="CA46" s="38">
        <v>0</v>
      </c>
      <c r="CB46" s="38">
        <v>0</v>
      </c>
      <c r="CC46" s="38">
        <v>8650</v>
      </c>
      <c r="CD46" s="46">
        <f t="shared" si="22"/>
        <v>18000</v>
      </c>
      <c r="CE46" s="38">
        <v>0</v>
      </c>
      <c r="CF46" s="38">
        <v>0</v>
      </c>
      <c r="CG46" s="38">
        <v>0</v>
      </c>
      <c r="CH46" s="38">
        <v>18000</v>
      </c>
      <c r="CI46" s="46">
        <f t="shared" si="23"/>
        <v>8000</v>
      </c>
      <c r="CJ46" s="67">
        <v>0</v>
      </c>
      <c r="CK46" s="67">
        <v>0</v>
      </c>
      <c r="CL46" s="67">
        <v>0</v>
      </c>
      <c r="CM46" s="67">
        <v>8000</v>
      </c>
      <c r="CN46" s="62">
        <f t="shared" si="24"/>
        <v>24861.4</v>
      </c>
      <c r="CO46" s="67">
        <v>0</v>
      </c>
      <c r="CP46" s="67">
        <v>5000</v>
      </c>
      <c r="CQ46" s="67">
        <v>0</v>
      </c>
      <c r="CR46" s="67">
        <v>19861.400000000001</v>
      </c>
      <c r="CS46" s="62">
        <f t="shared" si="25"/>
        <v>58552.4</v>
      </c>
      <c r="CT46" s="67">
        <v>0</v>
      </c>
      <c r="CU46" s="67">
        <v>48499.8</v>
      </c>
      <c r="CV46" s="67">
        <v>0</v>
      </c>
      <c r="CW46" s="67">
        <v>10052.6</v>
      </c>
      <c r="CX46" s="62">
        <f t="shared" si="26"/>
        <v>153517.4</v>
      </c>
      <c r="CY46" s="67">
        <v>0</v>
      </c>
      <c r="CZ46" s="67">
        <v>137624</v>
      </c>
      <c r="DA46" s="69">
        <v>0</v>
      </c>
      <c r="DB46" s="76">
        <v>15893.4</v>
      </c>
      <c r="DC46" s="62">
        <f t="shared" si="27"/>
        <v>19271</v>
      </c>
      <c r="DD46" s="67">
        <v>0</v>
      </c>
      <c r="DE46" s="67">
        <v>0</v>
      </c>
      <c r="DF46" s="67">
        <v>0</v>
      </c>
      <c r="DG46" s="67">
        <v>19271</v>
      </c>
      <c r="DH46" s="62">
        <f t="shared" si="29"/>
        <v>43962.9</v>
      </c>
      <c r="DI46" s="67">
        <v>0</v>
      </c>
      <c r="DJ46" s="67">
        <v>36462.9</v>
      </c>
      <c r="DK46" s="67">
        <v>0</v>
      </c>
      <c r="DL46" s="67">
        <v>7500</v>
      </c>
      <c r="DM46" s="62">
        <f t="shared" si="30"/>
        <v>8650</v>
      </c>
      <c r="DN46" s="67">
        <v>0</v>
      </c>
      <c r="DO46" s="67">
        <v>0</v>
      </c>
      <c r="DP46" s="67">
        <v>0</v>
      </c>
      <c r="DQ46" s="67">
        <v>8650</v>
      </c>
      <c r="DR46" s="70" t="s">
        <v>171</v>
      </c>
    </row>
    <row r="47" spans="1:122" s="66" customFormat="1" ht="45.6" customHeight="1" x14ac:dyDescent="0.3">
      <c r="A47" s="286" t="s">
        <v>60</v>
      </c>
      <c r="B47" s="284" t="s">
        <v>59</v>
      </c>
      <c r="C47" s="35" t="s">
        <v>139</v>
      </c>
      <c r="D47" s="36" t="s">
        <v>200</v>
      </c>
      <c r="E47" s="36" t="s">
        <v>141</v>
      </c>
      <c r="F47" s="36"/>
      <c r="G47" s="36"/>
      <c r="H47" s="36"/>
      <c r="I47" s="36"/>
      <c r="J47" s="36"/>
      <c r="K47" s="36"/>
      <c r="L47" s="36"/>
      <c r="M47" s="36"/>
      <c r="N47" s="36"/>
      <c r="O47" s="36"/>
      <c r="P47" s="36"/>
      <c r="Q47" s="36"/>
      <c r="R47" s="36"/>
      <c r="S47" s="36"/>
      <c r="T47" s="36"/>
      <c r="U47" s="36"/>
      <c r="V47" s="36"/>
      <c r="W47" s="36"/>
      <c r="X47" s="36"/>
      <c r="Y47" s="36"/>
      <c r="Z47" s="36"/>
      <c r="AA47" s="36"/>
      <c r="AB47" s="36"/>
      <c r="AC47" s="36" t="s">
        <v>22</v>
      </c>
      <c r="AD47" s="37" t="s">
        <v>184</v>
      </c>
      <c r="AE47" s="37" t="s">
        <v>150</v>
      </c>
      <c r="AF47" s="46">
        <f t="shared" si="31"/>
        <v>13481.4</v>
      </c>
      <c r="AG47" s="46">
        <f t="shared" si="31"/>
        <v>13259.4</v>
      </c>
      <c r="AH47" s="38">
        <v>0</v>
      </c>
      <c r="AI47" s="38">
        <v>0</v>
      </c>
      <c r="AJ47" s="38">
        <v>0</v>
      </c>
      <c r="AK47" s="38">
        <v>0</v>
      </c>
      <c r="AL47" s="38">
        <f>12000.4-12000.4</f>
        <v>0</v>
      </c>
      <c r="AM47" s="38">
        <f>11933.5-11933.5</f>
        <v>0</v>
      </c>
      <c r="AN47" s="38">
        <f>1481+12000.4</f>
        <v>13481.4</v>
      </c>
      <c r="AO47" s="38">
        <f>1325.9+11933.5</f>
        <v>13259.4</v>
      </c>
      <c r="AP47" s="46">
        <f t="shared" si="32"/>
        <v>3631.6</v>
      </c>
      <c r="AQ47" s="38">
        <v>0</v>
      </c>
      <c r="AR47" s="38">
        <v>3631.6</v>
      </c>
      <c r="AS47" s="38">
        <v>0</v>
      </c>
      <c r="AT47" s="38">
        <v>0</v>
      </c>
      <c r="AU47" s="46">
        <f t="shared" si="18"/>
        <v>0</v>
      </c>
      <c r="AV47" s="38">
        <v>0</v>
      </c>
      <c r="AW47" s="38">
        <v>0</v>
      </c>
      <c r="AX47" s="38">
        <v>0</v>
      </c>
      <c r="AY47" s="38">
        <v>0</v>
      </c>
      <c r="AZ47" s="46">
        <f t="shared" si="33"/>
        <v>0</v>
      </c>
      <c r="BA47" s="38">
        <v>0</v>
      </c>
      <c r="BB47" s="38">
        <v>0</v>
      </c>
      <c r="BC47" s="38">
        <v>0</v>
      </c>
      <c r="BD47" s="38">
        <v>0</v>
      </c>
      <c r="BE47" s="46">
        <f t="shared" si="19"/>
        <v>0</v>
      </c>
      <c r="BF47" s="38">
        <v>0</v>
      </c>
      <c r="BG47" s="38">
        <v>0</v>
      </c>
      <c r="BH47" s="38">
        <v>0</v>
      </c>
      <c r="BI47" s="38">
        <v>0</v>
      </c>
      <c r="BJ47" s="46">
        <f t="shared" si="34"/>
        <v>13481.4</v>
      </c>
      <c r="BK47" s="46">
        <f t="shared" si="34"/>
        <v>13259.4</v>
      </c>
      <c r="BL47" s="38">
        <v>0</v>
      </c>
      <c r="BM47" s="38">
        <v>0</v>
      </c>
      <c r="BN47" s="38">
        <v>0</v>
      </c>
      <c r="BO47" s="38">
        <v>0</v>
      </c>
      <c r="BP47" s="38">
        <v>0</v>
      </c>
      <c r="BQ47" s="38">
        <v>0</v>
      </c>
      <c r="BR47" s="38">
        <f>1481+12000.4</f>
        <v>13481.4</v>
      </c>
      <c r="BS47" s="38">
        <f>1325.9+11933.5</f>
        <v>13259.4</v>
      </c>
      <c r="BT47" s="46">
        <f t="shared" si="20"/>
        <v>3631.6</v>
      </c>
      <c r="BU47" s="38">
        <v>0</v>
      </c>
      <c r="BV47" s="38">
        <v>3631.6</v>
      </c>
      <c r="BW47" s="38">
        <v>0</v>
      </c>
      <c r="BX47" s="38">
        <v>0</v>
      </c>
      <c r="BY47" s="46">
        <f t="shared" si="21"/>
        <v>0</v>
      </c>
      <c r="BZ47" s="38">
        <v>0</v>
      </c>
      <c r="CA47" s="38">
        <v>0</v>
      </c>
      <c r="CB47" s="38">
        <v>0</v>
      </c>
      <c r="CC47" s="38">
        <v>0</v>
      </c>
      <c r="CD47" s="46">
        <f t="shared" si="22"/>
        <v>0</v>
      </c>
      <c r="CE47" s="38">
        <v>0</v>
      </c>
      <c r="CF47" s="38">
        <v>0</v>
      </c>
      <c r="CG47" s="38">
        <v>0</v>
      </c>
      <c r="CH47" s="38">
        <v>0</v>
      </c>
      <c r="CI47" s="46">
        <f t="shared" si="23"/>
        <v>0</v>
      </c>
      <c r="CJ47" s="67">
        <v>0</v>
      </c>
      <c r="CK47" s="67">
        <v>0</v>
      </c>
      <c r="CL47" s="67">
        <v>0</v>
      </c>
      <c r="CM47" s="67">
        <v>0</v>
      </c>
      <c r="CN47" s="62">
        <f t="shared" si="24"/>
        <v>13481.4</v>
      </c>
      <c r="CO47" s="67">
        <v>0</v>
      </c>
      <c r="CP47" s="67">
        <v>0</v>
      </c>
      <c r="CQ47" s="67">
        <v>0</v>
      </c>
      <c r="CR47" s="67">
        <f>1481+12000.4</f>
        <v>13481.4</v>
      </c>
      <c r="CS47" s="62">
        <f t="shared" si="25"/>
        <v>3631.6</v>
      </c>
      <c r="CT47" s="67">
        <v>0</v>
      </c>
      <c r="CU47" s="67">
        <v>3631.6</v>
      </c>
      <c r="CV47" s="67">
        <v>0</v>
      </c>
      <c r="CW47" s="67">
        <v>0</v>
      </c>
      <c r="CX47" s="62">
        <f t="shared" si="26"/>
        <v>0</v>
      </c>
      <c r="CY47" s="67">
        <v>0</v>
      </c>
      <c r="CZ47" s="68">
        <v>0</v>
      </c>
      <c r="DA47" s="69">
        <v>0</v>
      </c>
      <c r="DB47" s="67">
        <v>0</v>
      </c>
      <c r="DC47" s="62">
        <f t="shared" si="27"/>
        <v>13481.4</v>
      </c>
      <c r="DD47" s="67">
        <v>0</v>
      </c>
      <c r="DE47" s="67">
        <v>0</v>
      </c>
      <c r="DF47" s="67">
        <v>0</v>
      </c>
      <c r="DG47" s="67">
        <f>1481+12000.4</f>
        <v>13481.4</v>
      </c>
      <c r="DH47" s="62">
        <f t="shared" si="29"/>
        <v>3631.6</v>
      </c>
      <c r="DI47" s="67">
        <v>0</v>
      </c>
      <c r="DJ47" s="67">
        <v>3631.6</v>
      </c>
      <c r="DK47" s="67">
        <v>0</v>
      </c>
      <c r="DL47" s="67">
        <v>0</v>
      </c>
      <c r="DM47" s="62">
        <f t="shared" si="30"/>
        <v>0</v>
      </c>
      <c r="DN47" s="67">
        <v>0</v>
      </c>
      <c r="DO47" s="67">
        <v>0</v>
      </c>
      <c r="DP47" s="67">
        <v>0</v>
      </c>
      <c r="DQ47" s="67">
        <v>0</v>
      </c>
      <c r="DR47" s="70" t="s">
        <v>144</v>
      </c>
    </row>
    <row r="48" spans="1:122" s="66" customFormat="1" ht="58.2" customHeight="1" x14ac:dyDescent="0.3">
      <c r="A48" s="286" t="s">
        <v>61</v>
      </c>
      <c r="B48" s="284" t="s">
        <v>62</v>
      </c>
      <c r="C48" s="35" t="s">
        <v>139</v>
      </c>
      <c r="D48" s="36" t="s">
        <v>201</v>
      </c>
      <c r="E48" s="36" t="s">
        <v>141</v>
      </c>
      <c r="F48" s="36"/>
      <c r="G48" s="36"/>
      <c r="H48" s="36"/>
      <c r="I48" s="36"/>
      <c r="J48" s="36"/>
      <c r="K48" s="36"/>
      <c r="L48" s="36"/>
      <c r="M48" s="36"/>
      <c r="N48" s="36"/>
      <c r="O48" s="36"/>
      <c r="P48" s="36"/>
      <c r="Q48" s="36"/>
      <c r="R48" s="36"/>
      <c r="S48" s="36"/>
      <c r="T48" s="36"/>
      <c r="U48" s="36"/>
      <c r="V48" s="36"/>
      <c r="W48" s="36"/>
      <c r="X48" s="36"/>
      <c r="Y48" s="36"/>
      <c r="Z48" s="36"/>
      <c r="AA48" s="36"/>
      <c r="AB48" s="36"/>
      <c r="AC48" s="36" t="s">
        <v>22</v>
      </c>
      <c r="AD48" s="37" t="s">
        <v>202</v>
      </c>
      <c r="AE48" s="37" t="s">
        <v>203</v>
      </c>
      <c r="AF48" s="46">
        <f t="shared" si="31"/>
        <v>168565.6</v>
      </c>
      <c r="AG48" s="46">
        <f t="shared" si="31"/>
        <v>165815.70000000001</v>
      </c>
      <c r="AH48" s="38">
        <v>0</v>
      </c>
      <c r="AI48" s="38">
        <v>0</v>
      </c>
      <c r="AJ48" s="38">
        <v>28527.599999999999</v>
      </c>
      <c r="AK48" s="38">
        <v>28052.5</v>
      </c>
      <c r="AL48" s="38">
        <f>10788.9-10788.9</f>
        <v>0</v>
      </c>
      <c r="AM48" s="38">
        <f>10396.6-10396.6</f>
        <v>0</v>
      </c>
      <c r="AN48" s="38">
        <f>129249.1+10788.9</f>
        <v>140038</v>
      </c>
      <c r="AO48" s="38">
        <f>127366.6+10396.6</f>
        <v>137763.20000000001</v>
      </c>
      <c r="AP48" s="46">
        <f t="shared" si="32"/>
        <v>130114.5</v>
      </c>
      <c r="AQ48" s="38">
        <v>0</v>
      </c>
      <c r="AR48" s="38">
        <v>28333.200000000001</v>
      </c>
      <c r="AS48" s="38">
        <v>0</v>
      </c>
      <c r="AT48" s="38">
        <f>92003.2+9778.1</f>
        <v>101781.3</v>
      </c>
      <c r="AU48" s="46">
        <f t="shared" si="18"/>
        <v>80104.600000000006</v>
      </c>
      <c r="AV48" s="38">
        <v>0</v>
      </c>
      <c r="AW48" s="38">
        <v>0</v>
      </c>
      <c r="AX48" s="38">
        <v>0</v>
      </c>
      <c r="AY48" s="38">
        <v>80104.600000000006</v>
      </c>
      <c r="AZ48" s="46">
        <f t="shared" si="33"/>
        <v>75700</v>
      </c>
      <c r="BA48" s="38">
        <v>0</v>
      </c>
      <c r="BB48" s="38">
        <v>0</v>
      </c>
      <c r="BC48" s="38">
        <v>0</v>
      </c>
      <c r="BD48" s="38">
        <v>75700</v>
      </c>
      <c r="BE48" s="46">
        <f t="shared" si="19"/>
        <v>75700</v>
      </c>
      <c r="BF48" s="38">
        <v>0</v>
      </c>
      <c r="BG48" s="38">
        <v>0</v>
      </c>
      <c r="BH48" s="38">
        <v>0</v>
      </c>
      <c r="BI48" s="38">
        <v>75700</v>
      </c>
      <c r="BJ48" s="46">
        <f t="shared" si="34"/>
        <v>107936.1</v>
      </c>
      <c r="BK48" s="46">
        <f t="shared" si="34"/>
        <v>106398.39999999999</v>
      </c>
      <c r="BL48" s="38">
        <v>0</v>
      </c>
      <c r="BM48" s="38">
        <v>0</v>
      </c>
      <c r="BN48" s="38">
        <v>28527.599999999999</v>
      </c>
      <c r="BO48" s="38">
        <v>28052.5</v>
      </c>
      <c r="BP48" s="38">
        <f>5472-5472</f>
        <v>0</v>
      </c>
      <c r="BQ48" s="38">
        <f>5286-5286</f>
        <v>0</v>
      </c>
      <c r="BR48" s="38">
        <f>128675.3-54738.8+5472</f>
        <v>79408.5</v>
      </c>
      <c r="BS48" s="38">
        <f>126798.8-53738.9+5286</f>
        <v>78345.899999999994</v>
      </c>
      <c r="BT48" s="46">
        <f t="shared" si="20"/>
        <v>130114.5</v>
      </c>
      <c r="BU48" s="38">
        <v>0</v>
      </c>
      <c r="BV48" s="38">
        <v>28333.200000000001</v>
      </c>
      <c r="BW48" s="38">
        <v>0</v>
      </c>
      <c r="BX48" s="51">
        <v>101781.3</v>
      </c>
      <c r="BY48" s="46">
        <f t="shared" si="21"/>
        <v>80104.600000000006</v>
      </c>
      <c r="BZ48" s="38">
        <v>0</v>
      </c>
      <c r="CA48" s="38">
        <v>0</v>
      </c>
      <c r="CB48" s="38">
        <v>0</v>
      </c>
      <c r="CC48" s="38">
        <v>80104.600000000006</v>
      </c>
      <c r="CD48" s="46">
        <f t="shared" si="22"/>
        <v>75700</v>
      </c>
      <c r="CE48" s="38">
        <v>0</v>
      </c>
      <c r="CF48" s="38">
        <v>0</v>
      </c>
      <c r="CG48" s="38">
        <v>0</v>
      </c>
      <c r="CH48" s="38">
        <v>75700</v>
      </c>
      <c r="CI48" s="46">
        <f t="shared" si="23"/>
        <v>75700</v>
      </c>
      <c r="CJ48" s="67">
        <v>0</v>
      </c>
      <c r="CK48" s="67">
        <v>0</v>
      </c>
      <c r="CL48" s="67">
        <v>0</v>
      </c>
      <c r="CM48" s="67">
        <v>75700</v>
      </c>
      <c r="CN48" s="62">
        <f t="shared" si="24"/>
        <v>168565.6</v>
      </c>
      <c r="CO48" s="67">
        <v>0</v>
      </c>
      <c r="CP48" s="67">
        <v>28527.599999999999</v>
      </c>
      <c r="CQ48" s="67">
        <v>0</v>
      </c>
      <c r="CR48" s="67">
        <f>129249.1+10788.9</f>
        <v>140038</v>
      </c>
      <c r="CS48" s="62">
        <f t="shared" si="25"/>
        <v>130114.5</v>
      </c>
      <c r="CT48" s="67">
        <v>0</v>
      </c>
      <c r="CU48" s="67">
        <v>28333.200000000001</v>
      </c>
      <c r="CV48" s="67">
        <v>0</v>
      </c>
      <c r="CW48" s="67">
        <f>92003.2+9778.1</f>
        <v>101781.3</v>
      </c>
      <c r="CX48" s="62">
        <f t="shared" si="26"/>
        <v>80104.600000000006</v>
      </c>
      <c r="CY48" s="67">
        <v>0</v>
      </c>
      <c r="CZ48" s="68">
        <v>0</v>
      </c>
      <c r="DA48" s="69">
        <v>0</v>
      </c>
      <c r="DB48" s="67">
        <v>80104.600000000006</v>
      </c>
      <c r="DC48" s="62">
        <f t="shared" si="27"/>
        <v>107936.1</v>
      </c>
      <c r="DD48" s="67">
        <v>0</v>
      </c>
      <c r="DE48" s="67">
        <v>28527.599999999999</v>
      </c>
      <c r="DF48" s="67">
        <v>0</v>
      </c>
      <c r="DG48" s="67">
        <f>128675.3-54738.8+5472</f>
        <v>79408.5</v>
      </c>
      <c r="DH48" s="62">
        <f t="shared" si="29"/>
        <v>130114.5</v>
      </c>
      <c r="DI48" s="67">
        <v>0</v>
      </c>
      <c r="DJ48" s="67">
        <v>28333.200000000001</v>
      </c>
      <c r="DK48" s="67">
        <v>0</v>
      </c>
      <c r="DL48" s="67">
        <v>101781.3</v>
      </c>
      <c r="DM48" s="62">
        <f t="shared" si="30"/>
        <v>80104.600000000006</v>
      </c>
      <c r="DN48" s="67">
        <v>0</v>
      </c>
      <c r="DO48" s="67">
        <v>0</v>
      </c>
      <c r="DP48" s="67">
        <v>0</v>
      </c>
      <c r="DQ48" s="67">
        <v>80104.600000000006</v>
      </c>
      <c r="DR48" s="70" t="s">
        <v>144</v>
      </c>
    </row>
    <row r="49" spans="1:122" s="66" customFormat="1" ht="118.2" customHeight="1" x14ac:dyDescent="0.3">
      <c r="A49" s="286" t="s">
        <v>63</v>
      </c>
      <c r="B49" s="284" t="s">
        <v>64</v>
      </c>
      <c r="C49" s="35" t="s">
        <v>139</v>
      </c>
      <c r="D49" s="36" t="s">
        <v>201</v>
      </c>
      <c r="E49" s="36" t="s">
        <v>141</v>
      </c>
      <c r="F49" s="36"/>
      <c r="G49" s="36"/>
      <c r="H49" s="36"/>
      <c r="I49" s="36"/>
      <c r="J49" s="36"/>
      <c r="K49" s="36"/>
      <c r="L49" s="36"/>
      <c r="M49" s="36"/>
      <c r="N49" s="36"/>
      <c r="O49" s="36"/>
      <c r="P49" s="36"/>
      <c r="Q49" s="36"/>
      <c r="R49" s="36"/>
      <c r="S49" s="36"/>
      <c r="T49" s="36"/>
      <c r="U49" s="36"/>
      <c r="V49" s="36"/>
      <c r="W49" s="36"/>
      <c r="X49" s="36"/>
      <c r="Y49" s="36"/>
      <c r="Z49" s="36"/>
      <c r="AA49" s="36"/>
      <c r="AB49" s="36"/>
      <c r="AC49" s="36" t="s">
        <v>22</v>
      </c>
      <c r="AD49" s="37" t="s">
        <v>153</v>
      </c>
      <c r="AE49" s="37" t="s">
        <v>204</v>
      </c>
      <c r="AF49" s="46">
        <f t="shared" si="31"/>
        <v>8214</v>
      </c>
      <c r="AG49" s="46">
        <f t="shared" si="31"/>
        <v>8213.1</v>
      </c>
      <c r="AH49" s="38">
        <v>0</v>
      </c>
      <c r="AI49" s="38">
        <v>0</v>
      </c>
      <c r="AJ49" s="38">
        <v>2300</v>
      </c>
      <c r="AK49" s="38">
        <v>2300</v>
      </c>
      <c r="AL49" s="38">
        <v>0</v>
      </c>
      <c r="AM49" s="38">
        <v>0</v>
      </c>
      <c r="AN49" s="38">
        <v>5914</v>
      </c>
      <c r="AO49" s="38">
        <v>5913.1</v>
      </c>
      <c r="AP49" s="46">
        <f t="shared" si="32"/>
        <v>120301</v>
      </c>
      <c r="AQ49" s="38">
        <v>91375.5</v>
      </c>
      <c r="AR49" s="38">
        <v>2826</v>
      </c>
      <c r="AS49" s="38">
        <v>0</v>
      </c>
      <c r="AT49" s="38">
        <v>26099.5</v>
      </c>
      <c r="AU49" s="46">
        <f t="shared" si="18"/>
        <v>4600</v>
      </c>
      <c r="AV49" s="38">
        <v>0</v>
      </c>
      <c r="AW49" s="38">
        <v>2300</v>
      </c>
      <c r="AX49" s="38">
        <v>0</v>
      </c>
      <c r="AY49" s="38">
        <v>2300</v>
      </c>
      <c r="AZ49" s="46">
        <f t="shared" si="33"/>
        <v>0</v>
      </c>
      <c r="BA49" s="38">
        <v>0</v>
      </c>
      <c r="BB49" s="38">
        <v>0</v>
      </c>
      <c r="BC49" s="38">
        <v>0</v>
      </c>
      <c r="BD49" s="38">
        <v>0</v>
      </c>
      <c r="BE49" s="46">
        <f t="shared" si="19"/>
        <v>0</v>
      </c>
      <c r="BF49" s="38">
        <v>0</v>
      </c>
      <c r="BG49" s="38">
        <v>0</v>
      </c>
      <c r="BH49" s="38">
        <v>0</v>
      </c>
      <c r="BI49" s="38">
        <v>0</v>
      </c>
      <c r="BJ49" s="46">
        <f t="shared" si="34"/>
        <v>8214</v>
      </c>
      <c r="BK49" s="46">
        <f t="shared" si="34"/>
        <v>8213.1</v>
      </c>
      <c r="BL49" s="38">
        <v>0</v>
      </c>
      <c r="BM49" s="38">
        <v>0</v>
      </c>
      <c r="BN49" s="38">
        <v>2300</v>
      </c>
      <c r="BO49" s="38">
        <v>2300</v>
      </c>
      <c r="BP49" s="38">
        <v>0</v>
      </c>
      <c r="BQ49" s="38">
        <v>0</v>
      </c>
      <c r="BR49" s="38">
        <v>5914</v>
      </c>
      <c r="BS49" s="38">
        <v>5913.1</v>
      </c>
      <c r="BT49" s="46">
        <f t="shared" si="20"/>
        <v>120301</v>
      </c>
      <c r="BU49" s="38">
        <v>91375.5</v>
      </c>
      <c r="BV49" s="38">
        <v>2826</v>
      </c>
      <c r="BW49" s="38">
        <v>0</v>
      </c>
      <c r="BX49" s="38">
        <v>26099.5</v>
      </c>
      <c r="BY49" s="46">
        <f t="shared" si="21"/>
        <v>4600</v>
      </c>
      <c r="BZ49" s="38">
        <v>0</v>
      </c>
      <c r="CA49" s="38">
        <v>2300</v>
      </c>
      <c r="CB49" s="38">
        <v>0</v>
      </c>
      <c r="CC49" s="38">
        <v>2300</v>
      </c>
      <c r="CD49" s="46">
        <f t="shared" si="22"/>
        <v>0</v>
      </c>
      <c r="CE49" s="38">
        <v>0</v>
      </c>
      <c r="CF49" s="38">
        <v>0</v>
      </c>
      <c r="CG49" s="38">
        <v>0</v>
      </c>
      <c r="CH49" s="38">
        <v>0</v>
      </c>
      <c r="CI49" s="46">
        <f t="shared" si="23"/>
        <v>0</v>
      </c>
      <c r="CJ49" s="67">
        <v>0</v>
      </c>
      <c r="CK49" s="67">
        <v>0</v>
      </c>
      <c r="CL49" s="67">
        <v>0</v>
      </c>
      <c r="CM49" s="67">
        <v>0</v>
      </c>
      <c r="CN49" s="62">
        <f t="shared" si="24"/>
        <v>8214</v>
      </c>
      <c r="CO49" s="67">
        <v>0</v>
      </c>
      <c r="CP49" s="67">
        <v>2300</v>
      </c>
      <c r="CQ49" s="67">
        <v>0</v>
      </c>
      <c r="CR49" s="67">
        <v>5914</v>
      </c>
      <c r="CS49" s="62">
        <f t="shared" si="25"/>
        <v>120301</v>
      </c>
      <c r="CT49" s="67">
        <v>91375.5</v>
      </c>
      <c r="CU49" s="67">
        <v>2826</v>
      </c>
      <c r="CV49" s="67">
        <v>0</v>
      </c>
      <c r="CW49" s="67">
        <v>26099.5</v>
      </c>
      <c r="CX49" s="62">
        <f t="shared" si="26"/>
        <v>4600</v>
      </c>
      <c r="CY49" s="67">
        <v>0</v>
      </c>
      <c r="CZ49" s="68">
        <v>2300</v>
      </c>
      <c r="DA49" s="69">
        <v>0</v>
      </c>
      <c r="DB49" s="67">
        <v>2300</v>
      </c>
      <c r="DC49" s="62">
        <f t="shared" si="27"/>
        <v>8214</v>
      </c>
      <c r="DD49" s="67">
        <v>0</v>
      </c>
      <c r="DE49" s="67">
        <v>2300</v>
      </c>
      <c r="DF49" s="67">
        <v>0</v>
      </c>
      <c r="DG49" s="67">
        <v>5914</v>
      </c>
      <c r="DH49" s="62">
        <f t="shared" si="29"/>
        <v>120301</v>
      </c>
      <c r="DI49" s="67">
        <v>91375.5</v>
      </c>
      <c r="DJ49" s="67">
        <v>2826</v>
      </c>
      <c r="DK49" s="67">
        <v>0</v>
      </c>
      <c r="DL49" s="67">
        <v>26099.5</v>
      </c>
      <c r="DM49" s="62">
        <f t="shared" si="30"/>
        <v>4600</v>
      </c>
      <c r="DN49" s="67">
        <v>0</v>
      </c>
      <c r="DO49" s="67">
        <v>2300</v>
      </c>
      <c r="DP49" s="67">
        <v>0</v>
      </c>
      <c r="DQ49" s="67">
        <v>2300</v>
      </c>
      <c r="DR49" s="70" t="s">
        <v>144</v>
      </c>
    </row>
    <row r="50" spans="1:122" s="66" customFormat="1" ht="409.6" customHeight="1" x14ac:dyDescent="0.3">
      <c r="A50" s="286" t="s">
        <v>205</v>
      </c>
      <c r="B50" s="284" t="s">
        <v>206</v>
      </c>
      <c r="C50" s="35" t="s">
        <v>139</v>
      </c>
      <c r="D50" s="36" t="s">
        <v>207</v>
      </c>
      <c r="E50" s="36" t="s">
        <v>141</v>
      </c>
      <c r="F50" s="36"/>
      <c r="G50" s="36"/>
      <c r="H50" s="36"/>
      <c r="I50" s="36"/>
      <c r="J50" s="36"/>
      <c r="K50" s="36"/>
      <c r="L50" s="36"/>
      <c r="M50" s="36"/>
      <c r="N50" s="36"/>
      <c r="O50" s="36"/>
      <c r="P50" s="36"/>
      <c r="Q50" s="36"/>
      <c r="R50" s="36"/>
      <c r="S50" s="36"/>
      <c r="T50" s="36"/>
      <c r="U50" s="36"/>
      <c r="V50" s="36"/>
      <c r="W50" s="36"/>
      <c r="X50" s="36"/>
      <c r="Y50" s="36"/>
      <c r="Z50" s="36"/>
      <c r="AA50" s="36"/>
      <c r="AB50" s="36"/>
      <c r="AC50" s="36" t="s">
        <v>208</v>
      </c>
      <c r="AD50" s="37" t="s">
        <v>150</v>
      </c>
      <c r="AE50" s="37" t="s">
        <v>209</v>
      </c>
      <c r="AF50" s="46">
        <f t="shared" si="31"/>
        <v>300</v>
      </c>
      <c r="AG50" s="46">
        <f t="shared" si="31"/>
        <v>51.7</v>
      </c>
      <c r="AH50" s="38">
        <v>0</v>
      </c>
      <c r="AI50" s="38">
        <v>0</v>
      </c>
      <c r="AJ50" s="38">
        <v>0</v>
      </c>
      <c r="AK50" s="38">
        <v>0</v>
      </c>
      <c r="AL50" s="38">
        <v>0</v>
      </c>
      <c r="AM50" s="38">
        <v>0</v>
      </c>
      <c r="AN50" s="38">
        <v>300</v>
      </c>
      <c r="AO50" s="38">
        <v>51.7</v>
      </c>
      <c r="AP50" s="46">
        <f t="shared" si="32"/>
        <v>344.7</v>
      </c>
      <c r="AQ50" s="38">
        <v>0</v>
      </c>
      <c r="AR50" s="38">
        <v>0</v>
      </c>
      <c r="AS50" s="38">
        <v>0</v>
      </c>
      <c r="AT50" s="38">
        <v>344.7</v>
      </c>
      <c r="AU50" s="46">
        <f t="shared" si="18"/>
        <v>0</v>
      </c>
      <c r="AV50" s="38">
        <v>0</v>
      </c>
      <c r="AW50" s="38">
        <v>0</v>
      </c>
      <c r="AX50" s="38">
        <v>0</v>
      </c>
      <c r="AY50" s="38">
        <v>0</v>
      </c>
      <c r="AZ50" s="46">
        <f t="shared" si="33"/>
        <v>0</v>
      </c>
      <c r="BA50" s="38">
        <v>0</v>
      </c>
      <c r="BB50" s="38">
        <v>0</v>
      </c>
      <c r="BC50" s="38">
        <v>0</v>
      </c>
      <c r="BD50" s="38">
        <v>0</v>
      </c>
      <c r="BE50" s="46">
        <f t="shared" si="19"/>
        <v>0</v>
      </c>
      <c r="BF50" s="38">
        <v>0</v>
      </c>
      <c r="BG50" s="38">
        <v>0</v>
      </c>
      <c r="BH50" s="38">
        <v>0</v>
      </c>
      <c r="BI50" s="38">
        <v>0</v>
      </c>
      <c r="BJ50" s="46">
        <f t="shared" si="34"/>
        <v>300</v>
      </c>
      <c r="BK50" s="46">
        <f t="shared" si="34"/>
        <v>51.7</v>
      </c>
      <c r="BL50" s="38">
        <v>0</v>
      </c>
      <c r="BM50" s="38">
        <v>0</v>
      </c>
      <c r="BN50" s="38">
        <v>0</v>
      </c>
      <c r="BO50" s="38">
        <v>0</v>
      </c>
      <c r="BP50" s="38">
        <v>0</v>
      </c>
      <c r="BQ50" s="38">
        <v>0</v>
      </c>
      <c r="BR50" s="38">
        <v>300</v>
      </c>
      <c r="BS50" s="38">
        <v>51.7</v>
      </c>
      <c r="BT50" s="46">
        <f t="shared" si="20"/>
        <v>344.7</v>
      </c>
      <c r="BU50" s="38">
        <v>0</v>
      </c>
      <c r="BV50" s="38">
        <v>0</v>
      </c>
      <c r="BW50" s="38">
        <v>0</v>
      </c>
      <c r="BX50" s="38">
        <v>344.7</v>
      </c>
      <c r="BY50" s="46">
        <f t="shared" si="21"/>
        <v>0</v>
      </c>
      <c r="BZ50" s="38">
        <v>0</v>
      </c>
      <c r="CA50" s="38">
        <v>0</v>
      </c>
      <c r="CB50" s="38">
        <v>0</v>
      </c>
      <c r="CC50" s="38">
        <v>0</v>
      </c>
      <c r="CD50" s="46">
        <f t="shared" si="22"/>
        <v>0</v>
      </c>
      <c r="CE50" s="38">
        <v>0</v>
      </c>
      <c r="CF50" s="38">
        <v>0</v>
      </c>
      <c r="CG50" s="38">
        <v>0</v>
      </c>
      <c r="CH50" s="38">
        <v>0</v>
      </c>
      <c r="CI50" s="46">
        <f t="shared" si="23"/>
        <v>0</v>
      </c>
      <c r="CJ50" s="67">
        <v>0</v>
      </c>
      <c r="CK50" s="67">
        <v>0</v>
      </c>
      <c r="CL50" s="67">
        <v>0</v>
      </c>
      <c r="CM50" s="67">
        <v>0</v>
      </c>
      <c r="CN50" s="62">
        <f t="shared" si="24"/>
        <v>300</v>
      </c>
      <c r="CO50" s="67">
        <v>0</v>
      </c>
      <c r="CP50" s="67">
        <v>0</v>
      </c>
      <c r="CQ50" s="67">
        <v>0</v>
      </c>
      <c r="CR50" s="67">
        <v>300</v>
      </c>
      <c r="CS50" s="62">
        <f t="shared" si="25"/>
        <v>344.7</v>
      </c>
      <c r="CT50" s="67">
        <v>0</v>
      </c>
      <c r="CU50" s="67">
        <v>0</v>
      </c>
      <c r="CV50" s="67">
        <v>0</v>
      </c>
      <c r="CW50" s="67">
        <v>344.7</v>
      </c>
      <c r="CX50" s="62">
        <f t="shared" si="26"/>
        <v>0</v>
      </c>
      <c r="CY50" s="67">
        <v>0</v>
      </c>
      <c r="CZ50" s="68">
        <v>0</v>
      </c>
      <c r="DA50" s="69">
        <v>0</v>
      </c>
      <c r="DB50" s="67">
        <v>0</v>
      </c>
      <c r="DC50" s="62">
        <f t="shared" si="27"/>
        <v>300</v>
      </c>
      <c r="DD50" s="67">
        <v>0</v>
      </c>
      <c r="DE50" s="67">
        <v>0</v>
      </c>
      <c r="DF50" s="67">
        <v>0</v>
      </c>
      <c r="DG50" s="67">
        <v>300</v>
      </c>
      <c r="DH50" s="62">
        <f t="shared" si="29"/>
        <v>344.7</v>
      </c>
      <c r="DI50" s="67">
        <v>0</v>
      </c>
      <c r="DJ50" s="67">
        <v>0</v>
      </c>
      <c r="DK50" s="67">
        <v>0</v>
      </c>
      <c r="DL50" s="67">
        <v>344.7</v>
      </c>
      <c r="DM50" s="62">
        <f t="shared" si="30"/>
        <v>0</v>
      </c>
      <c r="DN50" s="67">
        <v>0</v>
      </c>
      <c r="DO50" s="67">
        <v>0</v>
      </c>
      <c r="DP50" s="67">
        <v>0</v>
      </c>
      <c r="DQ50" s="67">
        <v>0</v>
      </c>
      <c r="DR50" s="70" t="s">
        <v>144</v>
      </c>
    </row>
    <row r="51" spans="1:122" s="66" customFormat="1" ht="46.95" customHeight="1" x14ac:dyDescent="0.3">
      <c r="A51" s="286" t="s">
        <v>210</v>
      </c>
      <c r="B51" s="284" t="s">
        <v>211</v>
      </c>
      <c r="C51" s="35" t="s">
        <v>139</v>
      </c>
      <c r="D51" s="36" t="s">
        <v>212</v>
      </c>
      <c r="E51" s="36" t="s">
        <v>141</v>
      </c>
      <c r="F51" s="36"/>
      <c r="G51" s="36"/>
      <c r="H51" s="36"/>
      <c r="I51" s="36"/>
      <c r="J51" s="36"/>
      <c r="K51" s="36"/>
      <c r="L51" s="36"/>
      <c r="M51" s="36"/>
      <c r="N51" s="36"/>
      <c r="O51" s="36"/>
      <c r="P51" s="36"/>
      <c r="Q51" s="36"/>
      <c r="R51" s="36"/>
      <c r="S51" s="36"/>
      <c r="T51" s="36"/>
      <c r="U51" s="36"/>
      <c r="V51" s="36"/>
      <c r="W51" s="36"/>
      <c r="X51" s="36"/>
      <c r="Y51" s="36"/>
      <c r="Z51" s="36"/>
      <c r="AA51" s="36"/>
      <c r="AB51" s="36"/>
      <c r="AC51" s="36" t="s">
        <v>20</v>
      </c>
      <c r="AD51" s="37" t="s">
        <v>170</v>
      </c>
      <c r="AE51" s="37" t="s">
        <v>170</v>
      </c>
      <c r="AF51" s="46">
        <f t="shared" si="31"/>
        <v>1300</v>
      </c>
      <c r="AG51" s="46">
        <f t="shared" si="31"/>
        <v>1211.9000000000001</v>
      </c>
      <c r="AH51" s="38">
        <v>0</v>
      </c>
      <c r="AI51" s="38">
        <v>0</v>
      </c>
      <c r="AJ51" s="38">
        <v>0</v>
      </c>
      <c r="AK51" s="38">
        <v>0</v>
      </c>
      <c r="AL51" s="38">
        <v>0</v>
      </c>
      <c r="AM51" s="38">
        <v>0</v>
      </c>
      <c r="AN51" s="38">
        <v>1300</v>
      </c>
      <c r="AO51" s="38">
        <v>1211.9000000000001</v>
      </c>
      <c r="AP51" s="46">
        <f t="shared" si="32"/>
        <v>1300</v>
      </c>
      <c r="AQ51" s="38">
        <v>0</v>
      </c>
      <c r="AR51" s="38">
        <v>0</v>
      </c>
      <c r="AS51" s="38">
        <v>0</v>
      </c>
      <c r="AT51" s="38">
        <v>1300</v>
      </c>
      <c r="AU51" s="46">
        <f t="shared" si="18"/>
        <v>0</v>
      </c>
      <c r="AV51" s="38">
        <v>0</v>
      </c>
      <c r="AW51" s="38">
        <v>0</v>
      </c>
      <c r="AX51" s="38">
        <v>0</v>
      </c>
      <c r="AY51" s="38">
        <v>0</v>
      </c>
      <c r="AZ51" s="46">
        <f t="shared" si="33"/>
        <v>0</v>
      </c>
      <c r="BA51" s="38">
        <v>0</v>
      </c>
      <c r="BB51" s="38">
        <v>0</v>
      </c>
      <c r="BC51" s="38">
        <v>0</v>
      </c>
      <c r="BD51" s="38">
        <v>0</v>
      </c>
      <c r="BE51" s="46">
        <f t="shared" si="19"/>
        <v>0</v>
      </c>
      <c r="BF51" s="38">
        <v>0</v>
      </c>
      <c r="BG51" s="38">
        <v>0</v>
      </c>
      <c r="BH51" s="38">
        <v>0</v>
      </c>
      <c r="BI51" s="38">
        <v>0</v>
      </c>
      <c r="BJ51" s="46">
        <f t="shared" si="34"/>
        <v>1300</v>
      </c>
      <c r="BK51" s="46">
        <f t="shared" si="34"/>
        <v>1211.9000000000001</v>
      </c>
      <c r="BL51" s="38">
        <v>0</v>
      </c>
      <c r="BM51" s="38">
        <v>0</v>
      </c>
      <c r="BN51" s="38">
        <v>0</v>
      </c>
      <c r="BO51" s="38">
        <v>0</v>
      </c>
      <c r="BP51" s="38">
        <v>0</v>
      </c>
      <c r="BQ51" s="38">
        <v>0</v>
      </c>
      <c r="BR51" s="38">
        <v>1300</v>
      </c>
      <c r="BS51" s="38">
        <v>1211.9000000000001</v>
      </c>
      <c r="BT51" s="46">
        <f t="shared" si="20"/>
        <v>1300</v>
      </c>
      <c r="BU51" s="38">
        <v>0</v>
      </c>
      <c r="BV51" s="38">
        <v>0</v>
      </c>
      <c r="BW51" s="38">
        <v>0</v>
      </c>
      <c r="BX51" s="38">
        <v>1300</v>
      </c>
      <c r="BY51" s="46">
        <f t="shared" si="21"/>
        <v>0</v>
      </c>
      <c r="BZ51" s="38">
        <v>0</v>
      </c>
      <c r="CA51" s="38">
        <v>0</v>
      </c>
      <c r="CB51" s="38">
        <v>0</v>
      </c>
      <c r="CC51" s="38">
        <v>0</v>
      </c>
      <c r="CD51" s="46">
        <f t="shared" si="22"/>
        <v>0</v>
      </c>
      <c r="CE51" s="38">
        <v>0</v>
      </c>
      <c r="CF51" s="38">
        <v>0</v>
      </c>
      <c r="CG51" s="38">
        <v>0</v>
      </c>
      <c r="CH51" s="38">
        <v>0</v>
      </c>
      <c r="CI51" s="46">
        <f t="shared" si="23"/>
        <v>0</v>
      </c>
      <c r="CJ51" s="67">
        <v>0</v>
      </c>
      <c r="CK51" s="67">
        <v>0</v>
      </c>
      <c r="CL51" s="67">
        <v>0</v>
      </c>
      <c r="CM51" s="67">
        <v>0</v>
      </c>
      <c r="CN51" s="62">
        <f t="shared" si="24"/>
        <v>1300</v>
      </c>
      <c r="CO51" s="67">
        <v>0</v>
      </c>
      <c r="CP51" s="67">
        <v>0</v>
      </c>
      <c r="CQ51" s="67">
        <v>0</v>
      </c>
      <c r="CR51" s="67">
        <v>1300</v>
      </c>
      <c r="CS51" s="62">
        <f t="shared" si="25"/>
        <v>1300</v>
      </c>
      <c r="CT51" s="67">
        <v>0</v>
      </c>
      <c r="CU51" s="67">
        <v>0</v>
      </c>
      <c r="CV51" s="67">
        <v>0</v>
      </c>
      <c r="CW51" s="67">
        <v>1300</v>
      </c>
      <c r="CX51" s="62">
        <f t="shared" si="26"/>
        <v>0</v>
      </c>
      <c r="CY51" s="67">
        <v>0</v>
      </c>
      <c r="CZ51" s="68">
        <v>0</v>
      </c>
      <c r="DA51" s="69">
        <v>0</v>
      </c>
      <c r="DB51" s="67">
        <v>0</v>
      </c>
      <c r="DC51" s="62">
        <f t="shared" si="27"/>
        <v>1300</v>
      </c>
      <c r="DD51" s="67">
        <v>0</v>
      </c>
      <c r="DE51" s="67">
        <v>0</v>
      </c>
      <c r="DF51" s="67">
        <v>0</v>
      </c>
      <c r="DG51" s="67">
        <v>1300</v>
      </c>
      <c r="DH51" s="62">
        <f t="shared" si="29"/>
        <v>1300</v>
      </c>
      <c r="DI51" s="67">
        <v>0</v>
      </c>
      <c r="DJ51" s="67">
        <v>0</v>
      </c>
      <c r="DK51" s="67">
        <v>0</v>
      </c>
      <c r="DL51" s="67">
        <v>1300</v>
      </c>
      <c r="DM51" s="62">
        <f t="shared" si="30"/>
        <v>0</v>
      </c>
      <c r="DN51" s="67">
        <v>0</v>
      </c>
      <c r="DO51" s="67">
        <v>0</v>
      </c>
      <c r="DP51" s="67">
        <v>0</v>
      </c>
      <c r="DQ51" s="67">
        <v>0</v>
      </c>
      <c r="DR51" s="70" t="s">
        <v>144</v>
      </c>
    </row>
    <row r="52" spans="1:122" s="66" customFormat="1" ht="72" x14ac:dyDescent="0.3">
      <c r="A52" s="287" t="s">
        <v>24</v>
      </c>
      <c r="B52" s="285" t="s">
        <v>213</v>
      </c>
      <c r="C52" s="44" t="s">
        <v>11</v>
      </c>
      <c r="D52" s="44" t="s">
        <v>11</v>
      </c>
      <c r="E52" s="44" t="s">
        <v>11</v>
      </c>
      <c r="F52" s="44" t="s">
        <v>11</v>
      </c>
      <c r="G52" s="44" t="s">
        <v>11</v>
      </c>
      <c r="H52" s="44" t="s">
        <v>11</v>
      </c>
      <c r="I52" s="44" t="s">
        <v>11</v>
      </c>
      <c r="J52" s="44" t="s">
        <v>11</v>
      </c>
      <c r="K52" s="44" t="s">
        <v>11</v>
      </c>
      <c r="L52" s="44" t="s">
        <v>11</v>
      </c>
      <c r="M52" s="44" t="s">
        <v>11</v>
      </c>
      <c r="N52" s="44" t="s">
        <v>11</v>
      </c>
      <c r="O52" s="44" t="s">
        <v>11</v>
      </c>
      <c r="P52" s="44" t="s">
        <v>11</v>
      </c>
      <c r="Q52" s="44" t="s">
        <v>11</v>
      </c>
      <c r="R52" s="44" t="s">
        <v>11</v>
      </c>
      <c r="S52" s="44" t="s">
        <v>11</v>
      </c>
      <c r="T52" s="44" t="s">
        <v>11</v>
      </c>
      <c r="U52" s="44" t="s">
        <v>11</v>
      </c>
      <c r="V52" s="44" t="s">
        <v>11</v>
      </c>
      <c r="W52" s="44" t="s">
        <v>11</v>
      </c>
      <c r="X52" s="44" t="s">
        <v>11</v>
      </c>
      <c r="Y52" s="44" t="s">
        <v>11</v>
      </c>
      <c r="Z52" s="44" t="s">
        <v>11</v>
      </c>
      <c r="AA52" s="44" t="s">
        <v>11</v>
      </c>
      <c r="AB52" s="44" t="s">
        <v>11</v>
      </c>
      <c r="AC52" s="44" t="s">
        <v>11</v>
      </c>
      <c r="AD52" s="45" t="s">
        <v>11</v>
      </c>
      <c r="AE52" s="45" t="s">
        <v>11</v>
      </c>
      <c r="AF52" s="46">
        <f t="shared" si="31"/>
        <v>172240.7</v>
      </c>
      <c r="AG52" s="46">
        <f t="shared" si="31"/>
        <v>164766.39999999999</v>
      </c>
      <c r="AH52" s="46">
        <f>SUM(AH53:AH61)</f>
        <v>18392.099999999999</v>
      </c>
      <c r="AI52" s="46">
        <f t="shared" ref="AI52:AO52" si="35">SUM(AI53:AI61)</f>
        <v>18392.099999999999</v>
      </c>
      <c r="AJ52" s="46">
        <f t="shared" si="35"/>
        <v>5445.9000000000005</v>
      </c>
      <c r="AK52" s="46">
        <f t="shared" si="35"/>
        <v>5231.8000000000011</v>
      </c>
      <c r="AL52" s="46">
        <f t="shared" si="35"/>
        <v>0</v>
      </c>
      <c r="AM52" s="46">
        <f t="shared" si="35"/>
        <v>0</v>
      </c>
      <c r="AN52" s="46">
        <f t="shared" si="35"/>
        <v>148402.70000000001</v>
      </c>
      <c r="AO52" s="46">
        <f t="shared" si="35"/>
        <v>141142.5</v>
      </c>
      <c r="AP52" s="46">
        <f t="shared" si="32"/>
        <v>195286.90000000002</v>
      </c>
      <c r="AQ52" s="46">
        <f t="shared" ref="AQ52:AT52" si="36">SUM(AQ53:AQ61)</f>
        <v>19148.7</v>
      </c>
      <c r="AR52" s="46">
        <f t="shared" si="36"/>
        <v>11037</v>
      </c>
      <c r="AS52" s="46">
        <f t="shared" si="36"/>
        <v>0</v>
      </c>
      <c r="AT52" s="46">
        <f t="shared" si="36"/>
        <v>165101.20000000001</v>
      </c>
      <c r="AU52" s="46">
        <f t="shared" si="18"/>
        <v>171990.3</v>
      </c>
      <c r="AV52" s="46">
        <f t="shared" ref="AV52:AY52" si="37">SUM(AV53:AV61)</f>
        <v>18223.899999999998</v>
      </c>
      <c r="AW52" s="46">
        <f t="shared" si="37"/>
        <v>5684.5999999999995</v>
      </c>
      <c r="AX52" s="46">
        <f t="shared" si="37"/>
        <v>0</v>
      </c>
      <c r="AY52" s="46">
        <f t="shared" si="37"/>
        <v>148081.79999999999</v>
      </c>
      <c r="AZ52" s="46">
        <f t="shared" si="33"/>
        <v>158645.9</v>
      </c>
      <c r="BA52" s="46">
        <f t="shared" ref="BA52:BD52" si="38">SUM(BA53:BA61)</f>
        <v>18599.900000000001</v>
      </c>
      <c r="BB52" s="46">
        <f t="shared" si="38"/>
        <v>5855.2</v>
      </c>
      <c r="BC52" s="46">
        <f t="shared" si="38"/>
        <v>0</v>
      </c>
      <c r="BD52" s="46">
        <f t="shared" si="38"/>
        <v>134190.79999999999</v>
      </c>
      <c r="BE52" s="46">
        <f t="shared" si="19"/>
        <v>132307</v>
      </c>
      <c r="BF52" s="46">
        <f t="shared" ref="BF52:BI52" si="39">SUM(BF53:BF61)</f>
        <v>0</v>
      </c>
      <c r="BG52" s="46">
        <f t="shared" si="39"/>
        <v>0</v>
      </c>
      <c r="BH52" s="46">
        <f t="shared" si="39"/>
        <v>0</v>
      </c>
      <c r="BI52" s="46">
        <f t="shared" si="39"/>
        <v>132307</v>
      </c>
      <c r="BJ52" s="46">
        <f t="shared" si="34"/>
        <v>167412.1</v>
      </c>
      <c r="BK52" s="46">
        <f t="shared" si="34"/>
        <v>160076</v>
      </c>
      <c r="BL52" s="46">
        <f t="shared" ref="BL52:BS52" si="40">SUM(BL53:BL61)</f>
        <v>18392.099999999999</v>
      </c>
      <c r="BM52" s="46">
        <f t="shared" si="40"/>
        <v>18392.099999999999</v>
      </c>
      <c r="BN52" s="46">
        <f t="shared" si="40"/>
        <v>5445.9000000000005</v>
      </c>
      <c r="BO52" s="46">
        <f t="shared" si="40"/>
        <v>5231.8000000000011</v>
      </c>
      <c r="BP52" s="46">
        <f t="shared" si="40"/>
        <v>0</v>
      </c>
      <c r="BQ52" s="46">
        <f t="shared" si="40"/>
        <v>0</v>
      </c>
      <c r="BR52" s="46">
        <f t="shared" si="40"/>
        <v>143574.1</v>
      </c>
      <c r="BS52" s="46">
        <f t="shared" si="40"/>
        <v>136452.1</v>
      </c>
      <c r="BT52" s="46">
        <f t="shared" si="20"/>
        <v>195286.90000000002</v>
      </c>
      <c r="BU52" s="46">
        <f t="shared" ref="BU52:BX52" si="41">SUM(BU53:BU61)</f>
        <v>19148.7</v>
      </c>
      <c r="BV52" s="46">
        <f t="shared" si="41"/>
        <v>11037</v>
      </c>
      <c r="BW52" s="46">
        <f t="shared" si="41"/>
        <v>0</v>
      </c>
      <c r="BX52" s="46">
        <f t="shared" si="41"/>
        <v>165101.20000000001</v>
      </c>
      <c r="BY52" s="46">
        <f t="shared" si="21"/>
        <v>171990.3</v>
      </c>
      <c r="BZ52" s="46">
        <f t="shared" ref="BZ52:CC52" si="42">SUM(BZ53:BZ61)</f>
        <v>18223.899999999998</v>
      </c>
      <c r="CA52" s="46">
        <f t="shared" si="42"/>
        <v>5684.5999999999995</v>
      </c>
      <c r="CB52" s="46">
        <f t="shared" si="42"/>
        <v>0</v>
      </c>
      <c r="CC52" s="46">
        <f t="shared" si="42"/>
        <v>148081.79999999999</v>
      </c>
      <c r="CD52" s="46">
        <f t="shared" si="22"/>
        <v>158645.9</v>
      </c>
      <c r="CE52" s="46">
        <f t="shared" ref="CE52:CH52" si="43">SUM(CE53:CE61)</f>
        <v>18599.900000000001</v>
      </c>
      <c r="CF52" s="46">
        <f t="shared" si="43"/>
        <v>5855.2</v>
      </c>
      <c r="CG52" s="46">
        <f t="shared" si="43"/>
        <v>0</v>
      </c>
      <c r="CH52" s="46">
        <f t="shared" si="43"/>
        <v>134190.79999999999</v>
      </c>
      <c r="CI52" s="46">
        <f t="shared" si="23"/>
        <v>132307</v>
      </c>
      <c r="CJ52" s="77">
        <f t="shared" ref="CJ52:CM52" si="44">SUM(CJ53:CJ61)</f>
        <v>0</v>
      </c>
      <c r="CK52" s="77">
        <f t="shared" si="44"/>
        <v>0</v>
      </c>
      <c r="CL52" s="77">
        <f t="shared" si="44"/>
        <v>0</v>
      </c>
      <c r="CM52" s="77">
        <f t="shared" si="44"/>
        <v>132307</v>
      </c>
      <c r="CN52" s="62">
        <f t="shared" si="24"/>
        <v>172240.7</v>
      </c>
      <c r="CO52" s="77">
        <f t="shared" ref="CO52:CR52" si="45">SUM(CO53:CO61)</f>
        <v>18392.099999999999</v>
      </c>
      <c r="CP52" s="77">
        <f t="shared" si="45"/>
        <v>5445.9000000000005</v>
      </c>
      <c r="CQ52" s="77">
        <f t="shared" si="45"/>
        <v>0</v>
      </c>
      <c r="CR52" s="77">
        <f t="shared" si="45"/>
        <v>148402.70000000001</v>
      </c>
      <c r="CS52" s="62">
        <f t="shared" si="25"/>
        <v>198934.30000000002</v>
      </c>
      <c r="CT52" s="77">
        <f t="shared" ref="CT52:CW52" si="46">SUM(CT53:CT61)</f>
        <v>22796.1</v>
      </c>
      <c r="CU52" s="77">
        <f t="shared" si="46"/>
        <v>11037</v>
      </c>
      <c r="CV52" s="77">
        <f t="shared" si="46"/>
        <v>0</v>
      </c>
      <c r="CW52" s="77">
        <f t="shared" si="46"/>
        <v>165101.20000000001</v>
      </c>
      <c r="CX52" s="62">
        <f t="shared" si="26"/>
        <v>171990.3</v>
      </c>
      <c r="CY52" s="77">
        <f t="shared" ref="CY52:DB52" si="47">SUM(CY53:CY61)</f>
        <v>18223.899999999998</v>
      </c>
      <c r="CZ52" s="77">
        <f t="shared" si="47"/>
        <v>5684.5999999999995</v>
      </c>
      <c r="DA52" s="77">
        <f t="shared" si="47"/>
        <v>0</v>
      </c>
      <c r="DB52" s="77">
        <f t="shared" si="47"/>
        <v>148081.79999999999</v>
      </c>
      <c r="DC52" s="62">
        <f t="shared" si="27"/>
        <v>167412.1</v>
      </c>
      <c r="DD52" s="77">
        <f t="shared" ref="DD52:DG52" si="48">SUM(DD53:DD61)</f>
        <v>18392.099999999999</v>
      </c>
      <c r="DE52" s="77">
        <f t="shared" si="48"/>
        <v>5445.9000000000005</v>
      </c>
      <c r="DF52" s="77">
        <f t="shared" si="48"/>
        <v>0</v>
      </c>
      <c r="DG52" s="77">
        <f t="shared" si="48"/>
        <v>143574.1</v>
      </c>
      <c r="DH52" s="62">
        <f t="shared" si="29"/>
        <v>195286.90000000002</v>
      </c>
      <c r="DI52" s="77">
        <f t="shared" ref="DI52:DL52" si="49">SUM(DI53:DI61)</f>
        <v>19148.7</v>
      </c>
      <c r="DJ52" s="77">
        <f t="shared" si="49"/>
        <v>11037</v>
      </c>
      <c r="DK52" s="77">
        <f t="shared" si="49"/>
        <v>0</v>
      </c>
      <c r="DL52" s="77">
        <f t="shared" si="49"/>
        <v>165101.20000000001</v>
      </c>
      <c r="DM52" s="62">
        <f t="shared" si="30"/>
        <v>171990.3</v>
      </c>
      <c r="DN52" s="77">
        <f t="shared" ref="DN52:DQ52" si="50">SUM(DN53:DN61)</f>
        <v>18223.899999999998</v>
      </c>
      <c r="DO52" s="77">
        <f t="shared" si="50"/>
        <v>5684.5999999999995</v>
      </c>
      <c r="DP52" s="77">
        <f t="shared" si="50"/>
        <v>0</v>
      </c>
      <c r="DQ52" s="77">
        <f t="shared" si="50"/>
        <v>148081.79999999999</v>
      </c>
      <c r="DR52" s="78" t="s">
        <v>135</v>
      </c>
    </row>
    <row r="53" spans="1:122" s="66" customFormat="1" ht="61.2" customHeight="1" x14ac:dyDescent="0.3">
      <c r="A53" s="286" t="s">
        <v>214</v>
      </c>
      <c r="B53" s="284" t="s">
        <v>27</v>
      </c>
      <c r="C53" s="35" t="s">
        <v>139</v>
      </c>
      <c r="D53" s="36" t="s">
        <v>215</v>
      </c>
      <c r="E53" s="36" t="s">
        <v>141</v>
      </c>
      <c r="F53" s="36"/>
      <c r="G53" s="36"/>
      <c r="H53" s="36"/>
      <c r="I53" s="36"/>
      <c r="J53" s="36"/>
      <c r="K53" s="36"/>
      <c r="L53" s="36"/>
      <c r="M53" s="36"/>
      <c r="N53" s="36"/>
      <c r="O53" s="36"/>
      <c r="P53" s="36"/>
      <c r="Q53" s="36"/>
      <c r="R53" s="36"/>
      <c r="S53" s="36"/>
      <c r="T53" s="36"/>
      <c r="U53" s="36"/>
      <c r="V53" s="36"/>
      <c r="W53" s="36"/>
      <c r="X53" s="36"/>
      <c r="Y53" s="36"/>
      <c r="Z53" s="36"/>
      <c r="AA53" s="36"/>
      <c r="AB53" s="36"/>
      <c r="AC53" s="36" t="s">
        <v>5</v>
      </c>
      <c r="AD53" s="37" t="s">
        <v>216</v>
      </c>
      <c r="AE53" s="37" t="s">
        <v>217</v>
      </c>
      <c r="AF53" s="46">
        <f t="shared" si="31"/>
        <v>35837.800000000003</v>
      </c>
      <c r="AG53" s="46">
        <f t="shared" si="31"/>
        <v>35783.300000000003</v>
      </c>
      <c r="AH53" s="38">
        <v>0</v>
      </c>
      <c r="AI53" s="38">
        <v>0</v>
      </c>
      <c r="AJ53" s="38">
        <v>0</v>
      </c>
      <c r="AK53" s="38">
        <v>0</v>
      </c>
      <c r="AL53" s="38">
        <v>0</v>
      </c>
      <c r="AM53" s="38">
        <v>0</v>
      </c>
      <c r="AN53" s="38">
        <v>35837.800000000003</v>
      </c>
      <c r="AO53" s="38">
        <v>35783.300000000003</v>
      </c>
      <c r="AP53" s="46">
        <f t="shared" si="32"/>
        <v>40724</v>
      </c>
      <c r="AQ53" s="38">
        <v>0</v>
      </c>
      <c r="AR53" s="38">
        <v>0</v>
      </c>
      <c r="AS53" s="38">
        <v>0</v>
      </c>
      <c r="AT53" s="38">
        <v>40724</v>
      </c>
      <c r="AU53" s="46">
        <f t="shared" si="18"/>
        <v>11156.7</v>
      </c>
      <c r="AV53" s="38">
        <v>0</v>
      </c>
      <c r="AW53" s="38">
        <v>0</v>
      </c>
      <c r="AX53" s="38">
        <v>0</v>
      </c>
      <c r="AY53" s="38">
        <v>11156.7</v>
      </c>
      <c r="AZ53" s="46">
        <f t="shared" si="33"/>
        <v>11156.7</v>
      </c>
      <c r="BA53" s="38">
        <v>0</v>
      </c>
      <c r="BB53" s="38">
        <v>0</v>
      </c>
      <c r="BC53" s="38">
        <v>0</v>
      </c>
      <c r="BD53" s="38">
        <v>11156.7</v>
      </c>
      <c r="BE53" s="46">
        <f t="shared" si="19"/>
        <v>11681</v>
      </c>
      <c r="BF53" s="38">
        <v>0</v>
      </c>
      <c r="BG53" s="38">
        <v>0</v>
      </c>
      <c r="BH53" s="38">
        <v>0</v>
      </c>
      <c r="BI53" s="38">
        <v>11681</v>
      </c>
      <c r="BJ53" s="46">
        <f t="shared" si="34"/>
        <v>33768.5</v>
      </c>
      <c r="BK53" s="46">
        <f t="shared" si="34"/>
        <v>33714</v>
      </c>
      <c r="BL53" s="38">
        <v>0</v>
      </c>
      <c r="BM53" s="38">
        <v>0</v>
      </c>
      <c r="BN53" s="38">
        <v>0</v>
      </c>
      <c r="BO53" s="38">
        <v>0</v>
      </c>
      <c r="BP53" s="38">
        <v>0</v>
      </c>
      <c r="BQ53" s="38">
        <v>0</v>
      </c>
      <c r="BR53" s="38">
        <f>35837.8-2069.3</f>
        <v>33768.5</v>
      </c>
      <c r="BS53" s="38">
        <f>35783.3-2069.3</f>
        <v>33714</v>
      </c>
      <c r="BT53" s="46">
        <f t="shared" si="20"/>
        <v>40724</v>
      </c>
      <c r="BU53" s="38">
        <v>0</v>
      </c>
      <c r="BV53" s="38">
        <v>0</v>
      </c>
      <c r="BW53" s="38">
        <v>0</v>
      </c>
      <c r="BX53" s="38">
        <v>40724</v>
      </c>
      <c r="BY53" s="46">
        <f t="shared" si="21"/>
        <v>11156.7</v>
      </c>
      <c r="BZ53" s="38">
        <v>0</v>
      </c>
      <c r="CA53" s="38">
        <v>0</v>
      </c>
      <c r="CB53" s="38">
        <v>0</v>
      </c>
      <c r="CC53" s="38">
        <v>11156.7</v>
      </c>
      <c r="CD53" s="46">
        <f t="shared" si="22"/>
        <v>11156.7</v>
      </c>
      <c r="CE53" s="38">
        <v>0</v>
      </c>
      <c r="CF53" s="38">
        <v>0</v>
      </c>
      <c r="CG53" s="38">
        <v>0</v>
      </c>
      <c r="CH53" s="38">
        <v>11156.7</v>
      </c>
      <c r="CI53" s="46">
        <f t="shared" si="23"/>
        <v>11681</v>
      </c>
      <c r="CJ53" s="67">
        <v>0</v>
      </c>
      <c r="CK53" s="67">
        <v>0</v>
      </c>
      <c r="CL53" s="67">
        <v>0</v>
      </c>
      <c r="CM53" s="67">
        <v>11681</v>
      </c>
      <c r="CN53" s="62">
        <f t="shared" si="24"/>
        <v>35837.800000000003</v>
      </c>
      <c r="CO53" s="67">
        <v>0</v>
      </c>
      <c r="CP53" s="67">
        <v>0</v>
      </c>
      <c r="CQ53" s="67">
        <v>0</v>
      </c>
      <c r="CR53" s="67">
        <v>35837.800000000003</v>
      </c>
      <c r="CS53" s="62">
        <f t="shared" si="25"/>
        <v>40724</v>
      </c>
      <c r="CT53" s="67">
        <v>0</v>
      </c>
      <c r="CU53" s="67">
        <v>0</v>
      </c>
      <c r="CV53" s="67">
        <v>0</v>
      </c>
      <c r="CW53" s="67">
        <v>40724</v>
      </c>
      <c r="CX53" s="62">
        <f t="shared" si="26"/>
        <v>11156.7</v>
      </c>
      <c r="CY53" s="67">
        <v>0</v>
      </c>
      <c r="CZ53" s="68">
        <v>0</v>
      </c>
      <c r="DA53" s="69">
        <v>0</v>
      </c>
      <c r="DB53" s="67">
        <v>11156.7</v>
      </c>
      <c r="DC53" s="62">
        <f t="shared" si="27"/>
        <v>33768.5</v>
      </c>
      <c r="DD53" s="67">
        <v>0</v>
      </c>
      <c r="DE53" s="67">
        <v>0</v>
      </c>
      <c r="DF53" s="67">
        <v>0</v>
      </c>
      <c r="DG53" s="67">
        <f>35837.8-2069.3</f>
        <v>33768.5</v>
      </c>
      <c r="DH53" s="62">
        <f t="shared" si="29"/>
        <v>40724</v>
      </c>
      <c r="DI53" s="67">
        <v>0</v>
      </c>
      <c r="DJ53" s="67">
        <v>0</v>
      </c>
      <c r="DK53" s="67">
        <v>0</v>
      </c>
      <c r="DL53" s="67">
        <v>40724</v>
      </c>
      <c r="DM53" s="62">
        <f t="shared" si="30"/>
        <v>11156.7</v>
      </c>
      <c r="DN53" s="67">
        <v>0</v>
      </c>
      <c r="DO53" s="67">
        <v>0</v>
      </c>
      <c r="DP53" s="67">
        <v>0</v>
      </c>
      <c r="DQ53" s="67">
        <v>11156.7</v>
      </c>
      <c r="DR53" s="70" t="s">
        <v>171</v>
      </c>
    </row>
    <row r="54" spans="1:122" s="66" customFormat="1" ht="60" customHeight="1" x14ac:dyDescent="0.3">
      <c r="A54" s="286" t="s">
        <v>218</v>
      </c>
      <c r="B54" s="284" t="s">
        <v>219</v>
      </c>
      <c r="C54" s="35" t="s">
        <v>139</v>
      </c>
      <c r="D54" s="36" t="s">
        <v>215</v>
      </c>
      <c r="E54" s="36" t="s">
        <v>141</v>
      </c>
      <c r="F54" s="36"/>
      <c r="G54" s="36"/>
      <c r="H54" s="36"/>
      <c r="I54" s="36"/>
      <c r="J54" s="36"/>
      <c r="K54" s="36"/>
      <c r="L54" s="36"/>
      <c r="M54" s="36"/>
      <c r="N54" s="36"/>
      <c r="O54" s="36"/>
      <c r="P54" s="36"/>
      <c r="Q54" s="36"/>
      <c r="R54" s="36"/>
      <c r="S54" s="36"/>
      <c r="T54" s="36"/>
      <c r="U54" s="36"/>
      <c r="V54" s="36"/>
      <c r="W54" s="36"/>
      <c r="X54" s="36"/>
      <c r="Y54" s="36"/>
      <c r="Z54" s="36"/>
      <c r="AA54" s="36"/>
      <c r="AB54" s="36"/>
      <c r="AC54" s="36" t="s">
        <v>5</v>
      </c>
      <c r="AD54" s="37" t="s">
        <v>216</v>
      </c>
      <c r="AE54" s="37" t="s">
        <v>217</v>
      </c>
      <c r="AF54" s="46">
        <f t="shared" si="31"/>
        <v>69730.2</v>
      </c>
      <c r="AG54" s="46">
        <f t="shared" si="31"/>
        <v>68776.5</v>
      </c>
      <c r="AH54" s="38">
        <v>0</v>
      </c>
      <c r="AI54" s="38">
        <v>0</v>
      </c>
      <c r="AJ54" s="38">
        <v>0</v>
      </c>
      <c r="AK54" s="38">
        <v>0</v>
      </c>
      <c r="AL54" s="38">
        <v>0</v>
      </c>
      <c r="AM54" s="38">
        <v>0</v>
      </c>
      <c r="AN54" s="38">
        <v>69730.2</v>
      </c>
      <c r="AO54" s="38">
        <v>68776.5</v>
      </c>
      <c r="AP54" s="46">
        <f t="shared" si="32"/>
        <v>79768</v>
      </c>
      <c r="AQ54" s="38">
        <v>0</v>
      </c>
      <c r="AR54" s="38">
        <v>0</v>
      </c>
      <c r="AS54" s="38">
        <v>0</v>
      </c>
      <c r="AT54" s="38">
        <v>79768</v>
      </c>
      <c r="AU54" s="46">
        <f t="shared" si="18"/>
        <v>108284.1</v>
      </c>
      <c r="AV54" s="38">
        <v>0</v>
      </c>
      <c r="AW54" s="38">
        <v>0</v>
      </c>
      <c r="AX54" s="38">
        <v>0</v>
      </c>
      <c r="AY54" s="38">
        <v>108284.1</v>
      </c>
      <c r="AZ54" s="46">
        <f t="shared" si="33"/>
        <v>108284.1</v>
      </c>
      <c r="BA54" s="38">
        <v>0</v>
      </c>
      <c r="BB54" s="38">
        <v>0</v>
      </c>
      <c r="BC54" s="38">
        <v>0</v>
      </c>
      <c r="BD54" s="38">
        <v>108284.1</v>
      </c>
      <c r="BE54" s="46">
        <f t="shared" si="19"/>
        <v>105876</v>
      </c>
      <c r="BF54" s="38">
        <v>0</v>
      </c>
      <c r="BG54" s="38">
        <v>0</v>
      </c>
      <c r="BH54" s="38">
        <v>0</v>
      </c>
      <c r="BI54" s="38">
        <v>105876</v>
      </c>
      <c r="BJ54" s="46">
        <f t="shared" si="34"/>
        <v>69730.2</v>
      </c>
      <c r="BK54" s="46">
        <f t="shared" si="34"/>
        <v>68776.5</v>
      </c>
      <c r="BL54" s="38">
        <v>0</v>
      </c>
      <c r="BM54" s="38">
        <v>0</v>
      </c>
      <c r="BN54" s="38">
        <v>0</v>
      </c>
      <c r="BO54" s="38">
        <v>0</v>
      </c>
      <c r="BP54" s="38">
        <v>0</v>
      </c>
      <c r="BQ54" s="38">
        <v>0</v>
      </c>
      <c r="BR54" s="38">
        <v>69730.2</v>
      </c>
      <c r="BS54" s="38">
        <v>68776.5</v>
      </c>
      <c r="BT54" s="46">
        <f t="shared" si="20"/>
        <v>79768</v>
      </c>
      <c r="BU54" s="38">
        <v>0</v>
      </c>
      <c r="BV54" s="38">
        <v>0</v>
      </c>
      <c r="BW54" s="38">
        <v>0</v>
      </c>
      <c r="BX54" s="38">
        <v>79768</v>
      </c>
      <c r="BY54" s="46">
        <f t="shared" si="21"/>
        <v>108284.1</v>
      </c>
      <c r="BZ54" s="38">
        <v>0</v>
      </c>
      <c r="CA54" s="38">
        <v>0</v>
      </c>
      <c r="CB54" s="38">
        <v>0</v>
      </c>
      <c r="CC54" s="38">
        <v>108284.1</v>
      </c>
      <c r="CD54" s="46">
        <f t="shared" si="22"/>
        <v>108284.1</v>
      </c>
      <c r="CE54" s="38">
        <v>0</v>
      </c>
      <c r="CF54" s="38">
        <v>0</v>
      </c>
      <c r="CG54" s="38">
        <v>0</v>
      </c>
      <c r="CH54" s="38">
        <v>108284.1</v>
      </c>
      <c r="CI54" s="46">
        <f t="shared" si="23"/>
        <v>105876</v>
      </c>
      <c r="CJ54" s="67">
        <v>0</v>
      </c>
      <c r="CK54" s="67">
        <v>0</v>
      </c>
      <c r="CL54" s="67">
        <v>0</v>
      </c>
      <c r="CM54" s="67">
        <v>105876</v>
      </c>
      <c r="CN54" s="62">
        <f t="shared" si="24"/>
        <v>69730.2</v>
      </c>
      <c r="CO54" s="67">
        <v>0</v>
      </c>
      <c r="CP54" s="67">
        <v>0</v>
      </c>
      <c r="CQ54" s="67">
        <v>0</v>
      </c>
      <c r="CR54" s="67">
        <v>69730.2</v>
      </c>
      <c r="CS54" s="62">
        <f t="shared" si="25"/>
        <v>79768</v>
      </c>
      <c r="CT54" s="67">
        <v>0</v>
      </c>
      <c r="CU54" s="67">
        <v>0</v>
      </c>
      <c r="CV54" s="67">
        <v>0</v>
      </c>
      <c r="CW54" s="67">
        <v>79768</v>
      </c>
      <c r="CX54" s="62">
        <f t="shared" si="26"/>
        <v>108284.1</v>
      </c>
      <c r="CY54" s="67">
        <v>0</v>
      </c>
      <c r="CZ54" s="68">
        <v>0</v>
      </c>
      <c r="DA54" s="69">
        <v>0</v>
      </c>
      <c r="DB54" s="67">
        <v>108284.1</v>
      </c>
      <c r="DC54" s="62">
        <f t="shared" si="27"/>
        <v>69730.2</v>
      </c>
      <c r="DD54" s="67">
        <v>0</v>
      </c>
      <c r="DE54" s="67">
        <v>0</v>
      </c>
      <c r="DF54" s="67">
        <v>0</v>
      </c>
      <c r="DG54" s="67">
        <v>69730.2</v>
      </c>
      <c r="DH54" s="62">
        <f t="shared" si="29"/>
        <v>79768</v>
      </c>
      <c r="DI54" s="67">
        <v>0</v>
      </c>
      <c r="DJ54" s="67">
        <v>0</v>
      </c>
      <c r="DK54" s="67">
        <v>0</v>
      </c>
      <c r="DL54" s="67">
        <v>79768</v>
      </c>
      <c r="DM54" s="62">
        <f t="shared" si="30"/>
        <v>108284.1</v>
      </c>
      <c r="DN54" s="67">
        <v>0</v>
      </c>
      <c r="DO54" s="67">
        <v>0</v>
      </c>
      <c r="DP54" s="67">
        <v>0</v>
      </c>
      <c r="DQ54" s="67">
        <v>108284.1</v>
      </c>
      <c r="DR54" s="70" t="s">
        <v>171</v>
      </c>
    </row>
    <row r="55" spans="1:122" s="66" customFormat="1" ht="61.8" customHeight="1" x14ac:dyDescent="0.3">
      <c r="A55" s="286" t="s">
        <v>220</v>
      </c>
      <c r="B55" s="290" t="s">
        <v>30</v>
      </c>
      <c r="C55" s="35" t="s">
        <v>139</v>
      </c>
      <c r="D55" s="36" t="s">
        <v>215</v>
      </c>
      <c r="E55" s="36" t="s">
        <v>141</v>
      </c>
      <c r="F55" s="36"/>
      <c r="G55" s="36"/>
      <c r="H55" s="36"/>
      <c r="I55" s="36"/>
      <c r="J55" s="36"/>
      <c r="K55" s="36"/>
      <c r="L55" s="36"/>
      <c r="M55" s="36"/>
      <c r="N55" s="36"/>
      <c r="O55" s="36"/>
      <c r="P55" s="36"/>
      <c r="Q55" s="36"/>
      <c r="R55" s="36"/>
      <c r="S55" s="36"/>
      <c r="T55" s="36"/>
      <c r="U55" s="36"/>
      <c r="V55" s="36"/>
      <c r="W55" s="36"/>
      <c r="X55" s="36"/>
      <c r="Y55" s="36"/>
      <c r="Z55" s="36"/>
      <c r="AA55" s="36"/>
      <c r="AB55" s="36"/>
      <c r="AC55" s="52" t="s">
        <v>31</v>
      </c>
      <c r="AD55" s="37" t="s">
        <v>221</v>
      </c>
      <c r="AE55" s="37" t="s">
        <v>154</v>
      </c>
      <c r="AF55" s="46">
        <f t="shared" si="31"/>
        <v>0</v>
      </c>
      <c r="AG55" s="46">
        <f t="shared" si="31"/>
        <v>0</v>
      </c>
      <c r="AH55" s="38">
        <v>0</v>
      </c>
      <c r="AI55" s="38">
        <v>0</v>
      </c>
      <c r="AJ55" s="38">
        <v>0</v>
      </c>
      <c r="AK55" s="38">
        <v>0</v>
      </c>
      <c r="AL55" s="38">
        <v>0</v>
      </c>
      <c r="AM55" s="38">
        <v>0</v>
      </c>
      <c r="AN55" s="38">
        <v>0</v>
      </c>
      <c r="AO55" s="38">
        <v>0</v>
      </c>
      <c r="AP55" s="46">
        <f t="shared" si="32"/>
        <v>0</v>
      </c>
      <c r="AQ55" s="38">
        <v>0</v>
      </c>
      <c r="AR55" s="38">
        <v>0</v>
      </c>
      <c r="AS55" s="38">
        <v>0</v>
      </c>
      <c r="AT55" s="38">
        <v>0</v>
      </c>
      <c r="AU55" s="46">
        <f t="shared" si="18"/>
        <v>0</v>
      </c>
      <c r="AV55" s="38">
        <v>0</v>
      </c>
      <c r="AW55" s="38">
        <v>0</v>
      </c>
      <c r="AX55" s="38">
        <v>0</v>
      </c>
      <c r="AY55" s="38">
        <v>0</v>
      </c>
      <c r="AZ55" s="46">
        <f t="shared" si="33"/>
        <v>0</v>
      </c>
      <c r="BA55" s="38">
        <v>0</v>
      </c>
      <c r="BB55" s="38">
        <v>0</v>
      </c>
      <c r="BC55" s="38">
        <v>0</v>
      </c>
      <c r="BD55" s="38">
        <v>0</v>
      </c>
      <c r="BE55" s="46">
        <f t="shared" si="19"/>
        <v>0</v>
      </c>
      <c r="BF55" s="38">
        <v>0</v>
      </c>
      <c r="BG55" s="38">
        <v>0</v>
      </c>
      <c r="BH55" s="38">
        <v>0</v>
      </c>
      <c r="BI55" s="38">
        <v>0</v>
      </c>
      <c r="BJ55" s="46">
        <f t="shared" si="34"/>
        <v>0</v>
      </c>
      <c r="BK55" s="46">
        <f t="shared" si="34"/>
        <v>0</v>
      </c>
      <c r="BL55" s="38">
        <v>0</v>
      </c>
      <c r="BM55" s="38">
        <v>0</v>
      </c>
      <c r="BN55" s="38">
        <v>0</v>
      </c>
      <c r="BO55" s="38">
        <v>0</v>
      </c>
      <c r="BP55" s="38">
        <v>0</v>
      </c>
      <c r="BQ55" s="38">
        <v>0</v>
      </c>
      <c r="BR55" s="38">
        <v>0</v>
      </c>
      <c r="BS55" s="38">
        <v>0</v>
      </c>
      <c r="BT55" s="46">
        <f t="shared" si="20"/>
        <v>0</v>
      </c>
      <c r="BU55" s="38">
        <v>0</v>
      </c>
      <c r="BV55" s="38">
        <v>0</v>
      </c>
      <c r="BW55" s="38">
        <v>0</v>
      </c>
      <c r="BX55" s="38">
        <v>0</v>
      </c>
      <c r="BY55" s="46">
        <f t="shared" si="21"/>
        <v>0</v>
      </c>
      <c r="BZ55" s="38">
        <v>0</v>
      </c>
      <c r="CA55" s="38">
        <v>0</v>
      </c>
      <c r="CB55" s="38">
        <v>0</v>
      </c>
      <c r="CC55" s="38">
        <v>0</v>
      </c>
      <c r="CD55" s="46">
        <f t="shared" si="22"/>
        <v>0</v>
      </c>
      <c r="CE55" s="38">
        <v>0</v>
      </c>
      <c r="CF55" s="38">
        <v>0</v>
      </c>
      <c r="CG55" s="38">
        <v>0</v>
      </c>
      <c r="CH55" s="38">
        <v>0</v>
      </c>
      <c r="CI55" s="46">
        <f t="shared" si="23"/>
        <v>0</v>
      </c>
      <c r="CJ55" s="67">
        <v>0</v>
      </c>
      <c r="CK55" s="67">
        <v>0</v>
      </c>
      <c r="CL55" s="67">
        <v>0</v>
      </c>
      <c r="CM55" s="67">
        <v>0</v>
      </c>
      <c r="CN55" s="62">
        <f t="shared" si="24"/>
        <v>0</v>
      </c>
      <c r="CO55" s="67">
        <v>0</v>
      </c>
      <c r="CP55" s="67">
        <v>0</v>
      </c>
      <c r="CQ55" s="67">
        <v>0</v>
      </c>
      <c r="CR55" s="67">
        <v>0</v>
      </c>
      <c r="CS55" s="62">
        <f t="shared" si="25"/>
        <v>0</v>
      </c>
      <c r="CT55" s="67">
        <v>0</v>
      </c>
      <c r="CU55" s="67">
        <v>0</v>
      </c>
      <c r="CV55" s="67">
        <v>0</v>
      </c>
      <c r="CW55" s="67">
        <v>0</v>
      </c>
      <c r="CX55" s="62">
        <f t="shared" si="26"/>
        <v>0</v>
      </c>
      <c r="CY55" s="67">
        <v>0</v>
      </c>
      <c r="CZ55" s="68">
        <v>0</v>
      </c>
      <c r="DA55" s="69">
        <v>0</v>
      </c>
      <c r="DB55" s="67">
        <v>0</v>
      </c>
      <c r="DC55" s="62">
        <f t="shared" si="27"/>
        <v>0</v>
      </c>
      <c r="DD55" s="67">
        <v>0</v>
      </c>
      <c r="DE55" s="67">
        <v>0</v>
      </c>
      <c r="DF55" s="67">
        <v>0</v>
      </c>
      <c r="DG55" s="67">
        <v>0</v>
      </c>
      <c r="DH55" s="62">
        <f t="shared" si="29"/>
        <v>0</v>
      </c>
      <c r="DI55" s="67">
        <v>0</v>
      </c>
      <c r="DJ55" s="67">
        <v>0</v>
      </c>
      <c r="DK55" s="67">
        <v>0</v>
      </c>
      <c r="DL55" s="67">
        <v>0</v>
      </c>
      <c r="DM55" s="62">
        <f t="shared" si="30"/>
        <v>0</v>
      </c>
      <c r="DN55" s="67">
        <v>0</v>
      </c>
      <c r="DO55" s="67">
        <v>0</v>
      </c>
      <c r="DP55" s="67">
        <v>0</v>
      </c>
      <c r="DQ55" s="67">
        <v>0</v>
      </c>
      <c r="DR55" s="70" t="s">
        <v>222</v>
      </c>
    </row>
    <row r="56" spans="1:122" s="66" customFormat="1" ht="59.4" customHeight="1" x14ac:dyDescent="0.3">
      <c r="A56" s="286" t="s">
        <v>223</v>
      </c>
      <c r="B56" s="284" t="s">
        <v>224</v>
      </c>
      <c r="C56" s="35" t="s">
        <v>225</v>
      </c>
      <c r="D56" s="36" t="s">
        <v>186</v>
      </c>
      <c r="E56" s="36" t="s">
        <v>226</v>
      </c>
      <c r="F56" s="36"/>
      <c r="G56" s="36"/>
      <c r="H56" s="36"/>
      <c r="I56" s="36"/>
      <c r="J56" s="36"/>
      <c r="K56" s="36"/>
      <c r="L56" s="36"/>
      <c r="M56" s="36"/>
      <c r="N56" s="36"/>
      <c r="O56" s="36"/>
      <c r="P56" s="36"/>
      <c r="Q56" s="36"/>
      <c r="R56" s="36"/>
      <c r="S56" s="36"/>
      <c r="T56" s="36"/>
      <c r="U56" s="36"/>
      <c r="V56" s="36"/>
      <c r="W56" s="36"/>
      <c r="X56" s="36"/>
      <c r="Y56" s="36"/>
      <c r="Z56" s="36"/>
      <c r="AA56" s="36"/>
      <c r="AB56" s="36"/>
      <c r="AC56" s="36"/>
      <c r="AD56" s="37" t="s">
        <v>221</v>
      </c>
      <c r="AE56" s="37" t="s">
        <v>154</v>
      </c>
      <c r="AF56" s="46">
        <f t="shared" si="31"/>
        <v>200</v>
      </c>
      <c r="AG56" s="46">
        <f t="shared" si="31"/>
        <v>0</v>
      </c>
      <c r="AH56" s="38">
        <v>0</v>
      </c>
      <c r="AI56" s="38">
        <v>0</v>
      </c>
      <c r="AJ56" s="38">
        <v>0</v>
      </c>
      <c r="AK56" s="38">
        <v>0</v>
      </c>
      <c r="AL56" s="38">
        <v>0</v>
      </c>
      <c r="AM56" s="38">
        <v>0</v>
      </c>
      <c r="AN56" s="38">
        <v>200</v>
      </c>
      <c r="AO56" s="38">
        <v>0</v>
      </c>
      <c r="AP56" s="46">
        <f t="shared" si="32"/>
        <v>200</v>
      </c>
      <c r="AQ56" s="38">
        <v>0</v>
      </c>
      <c r="AR56" s="38">
        <v>0</v>
      </c>
      <c r="AS56" s="38">
        <v>0</v>
      </c>
      <c r="AT56" s="38">
        <v>200</v>
      </c>
      <c r="AU56" s="46">
        <f t="shared" si="18"/>
        <v>200</v>
      </c>
      <c r="AV56" s="38">
        <v>0</v>
      </c>
      <c r="AW56" s="38">
        <v>0</v>
      </c>
      <c r="AX56" s="38">
        <v>0</v>
      </c>
      <c r="AY56" s="38">
        <v>200</v>
      </c>
      <c r="AZ56" s="46">
        <f t="shared" si="33"/>
        <v>200</v>
      </c>
      <c r="BA56" s="38">
        <v>0</v>
      </c>
      <c r="BB56" s="38">
        <v>0</v>
      </c>
      <c r="BC56" s="38">
        <v>0</v>
      </c>
      <c r="BD56" s="38">
        <v>200</v>
      </c>
      <c r="BE56" s="46">
        <f t="shared" si="19"/>
        <v>200</v>
      </c>
      <c r="BF56" s="38">
        <v>0</v>
      </c>
      <c r="BG56" s="38">
        <v>0</v>
      </c>
      <c r="BH56" s="38">
        <v>0</v>
      </c>
      <c r="BI56" s="38">
        <v>200</v>
      </c>
      <c r="BJ56" s="46">
        <f t="shared" si="34"/>
        <v>200</v>
      </c>
      <c r="BK56" s="46">
        <f t="shared" si="34"/>
        <v>0</v>
      </c>
      <c r="BL56" s="38">
        <v>0</v>
      </c>
      <c r="BM56" s="38">
        <v>0</v>
      </c>
      <c r="BN56" s="38">
        <v>0</v>
      </c>
      <c r="BO56" s="38">
        <v>0</v>
      </c>
      <c r="BP56" s="38">
        <v>0</v>
      </c>
      <c r="BQ56" s="38">
        <v>0</v>
      </c>
      <c r="BR56" s="38">
        <v>200</v>
      </c>
      <c r="BS56" s="38">
        <v>0</v>
      </c>
      <c r="BT56" s="46">
        <f t="shared" si="20"/>
        <v>200</v>
      </c>
      <c r="BU56" s="38">
        <v>0</v>
      </c>
      <c r="BV56" s="38">
        <v>0</v>
      </c>
      <c r="BW56" s="38">
        <v>0</v>
      </c>
      <c r="BX56" s="38">
        <v>200</v>
      </c>
      <c r="BY56" s="46">
        <f t="shared" si="21"/>
        <v>200</v>
      </c>
      <c r="BZ56" s="38">
        <v>0</v>
      </c>
      <c r="CA56" s="38">
        <v>0</v>
      </c>
      <c r="CB56" s="38">
        <v>0</v>
      </c>
      <c r="CC56" s="38">
        <v>200</v>
      </c>
      <c r="CD56" s="46">
        <f t="shared" si="22"/>
        <v>200</v>
      </c>
      <c r="CE56" s="38">
        <v>0</v>
      </c>
      <c r="CF56" s="38">
        <v>0</v>
      </c>
      <c r="CG56" s="38">
        <v>0</v>
      </c>
      <c r="CH56" s="38">
        <v>200</v>
      </c>
      <c r="CI56" s="46">
        <f t="shared" si="23"/>
        <v>200</v>
      </c>
      <c r="CJ56" s="67">
        <v>0</v>
      </c>
      <c r="CK56" s="67">
        <v>0</v>
      </c>
      <c r="CL56" s="67">
        <v>0</v>
      </c>
      <c r="CM56" s="67">
        <v>200</v>
      </c>
      <c r="CN56" s="62">
        <f t="shared" si="24"/>
        <v>200</v>
      </c>
      <c r="CO56" s="67">
        <v>0</v>
      </c>
      <c r="CP56" s="67">
        <v>0</v>
      </c>
      <c r="CQ56" s="67">
        <v>0</v>
      </c>
      <c r="CR56" s="67">
        <v>200</v>
      </c>
      <c r="CS56" s="62">
        <f t="shared" si="25"/>
        <v>200</v>
      </c>
      <c r="CT56" s="67">
        <v>0</v>
      </c>
      <c r="CU56" s="67">
        <v>0</v>
      </c>
      <c r="CV56" s="67">
        <v>0</v>
      </c>
      <c r="CW56" s="67">
        <v>200</v>
      </c>
      <c r="CX56" s="62">
        <f t="shared" si="26"/>
        <v>200</v>
      </c>
      <c r="CY56" s="67">
        <v>0</v>
      </c>
      <c r="CZ56" s="68">
        <v>0</v>
      </c>
      <c r="DA56" s="69">
        <v>0</v>
      </c>
      <c r="DB56" s="67">
        <v>200</v>
      </c>
      <c r="DC56" s="62">
        <f t="shared" si="27"/>
        <v>200</v>
      </c>
      <c r="DD56" s="67">
        <v>0</v>
      </c>
      <c r="DE56" s="67">
        <v>0</v>
      </c>
      <c r="DF56" s="67">
        <v>0</v>
      </c>
      <c r="DG56" s="67">
        <v>200</v>
      </c>
      <c r="DH56" s="62">
        <f t="shared" si="29"/>
        <v>200</v>
      </c>
      <c r="DI56" s="67">
        <v>0</v>
      </c>
      <c r="DJ56" s="67">
        <v>0</v>
      </c>
      <c r="DK56" s="67">
        <v>0</v>
      </c>
      <c r="DL56" s="67">
        <v>200</v>
      </c>
      <c r="DM56" s="62">
        <f t="shared" si="30"/>
        <v>200</v>
      </c>
      <c r="DN56" s="67">
        <v>0</v>
      </c>
      <c r="DO56" s="67">
        <v>0</v>
      </c>
      <c r="DP56" s="67">
        <v>0</v>
      </c>
      <c r="DQ56" s="67">
        <v>200</v>
      </c>
      <c r="DR56" s="70" t="s">
        <v>227</v>
      </c>
    </row>
    <row r="57" spans="1:122" s="66" customFormat="1" ht="119.4" customHeight="1" x14ac:dyDescent="0.3">
      <c r="A57" s="286" t="s">
        <v>65</v>
      </c>
      <c r="B57" s="284" t="s">
        <v>68</v>
      </c>
      <c r="C57" s="35" t="s">
        <v>139</v>
      </c>
      <c r="D57" s="36" t="s">
        <v>228</v>
      </c>
      <c r="E57" s="36" t="s">
        <v>141</v>
      </c>
      <c r="F57" s="36"/>
      <c r="G57" s="36"/>
      <c r="H57" s="36"/>
      <c r="I57" s="36"/>
      <c r="J57" s="36"/>
      <c r="K57" s="36"/>
      <c r="L57" s="36"/>
      <c r="M57" s="36"/>
      <c r="N57" s="36"/>
      <c r="O57" s="36"/>
      <c r="P57" s="36"/>
      <c r="Q57" s="36"/>
      <c r="R57" s="36"/>
      <c r="S57" s="36"/>
      <c r="T57" s="36"/>
      <c r="U57" s="36"/>
      <c r="V57" s="36"/>
      <c r="W57" s="36"/>
      <c r="X57" s="36"/>
      <c r="Y57" s="36"/>
      <c r="Z57" s="36"/>
      <c r="AA57" s="36"/>
      <c r="AB57" s="36"/>
      <c r="AC57" s="36" t="s">
        <v>5</v>
      </c>
      <c r="AD57" s="37" t="s">
        <v>154</v>
      </c>
      <c r="AE57" s="37" t="s">
        <v>221</v>
      </c>
      <c r="AF57" s="46">
        <f t="shared" si="31"/>
        <v>37011.599999999999</v>
      </c>
      <c r="AG57" s="46">
        <f t="shared" si="31"/>
        <v>31441.599999999999</v>
      </c>
      <c r="AH57" s="38">
        <v>0</v>
      </c>
      <c r="AI57" s="38">
        <v>0</v>
      </c>
      <c r="AJ57" s="38">
        <v>0</v>
      </c>
      <c r="AK57" s="38">
        <v>0</v>
      </c>
      <c r="AL57" s="38">
        <v>0</v>
      </c>
      <c r="AM57" s="38">
        <v>0</v>
      </c>
      <c r="AN57" s="38">
        <v>37011.599999999999</v>
      </c>
      <c r="AO57" s="38">
        <v>31441.599999999999</v>
      </c>
      <c r="AP57" s="46">
        <f t="shared" si="32"/>
        <v>38829.5</v>
      </c>
      <c r="AQ57" s="38">
        <v>0</v>
      </c>
      <c r="AR57" s="38">
        <v>0</v>
      </c>
      <c r="AS57" s="38">
        <v>0</v>
      </c>
      <c r="AT57" s="38">
        <v>38829.5</v>
      </c>
      <c r="AU57" s="46">
        <f t="shared" si="18"/>
        <v>23741</v>
      </c>
      <c r="AV57" s="38">
        <v>0</v>
      </c>
      <c r="AW57" s="38">
        <v>0</v>
      </c>
      <c r="AX57" s="38">
        <v>0</v>
      </c>
      <c r="AY57" s="38">
        <v>23741</v>
      </c>
      <c r="AZ57" s="46">
        <f t="shared" si="33"/>
        <v>8850</v>
      </c>
      <c r="BA57" s="38">
        <v>0</v>
      </c>
      <c r="BB57" s="38">
        <v>0</v>
      </c>
      <c r="BC57" s="38">
        <v>0</v>
      </c>
      <c r="BD57" s="38">
        <v>8850</v>
      </c>
      <c r="BE57" s="46">
        <f t="shared" si="19"/>
        <v>8850</v>
      </c>
      <c r="BF57" s="38">
        <v>0</v>
      </c>
      <c r="BG57" s="38">
        <v>0</v>
      </c>
      <c r="BH57" s="38">
        <v>0</v>
      </c>
      <c r="BI57" s="38">
        <v>8850</v>
      </c>
      <c r="BJ57" s="46">
        <f t="shared" si="34"/>
        <v>34252.299999999996</v>
      </c>
      <c r="BK57" s="46">
        <f t="shared" si="34"/>
        <v>28820.5</v>
      </c>
      <c r="BL57" s="38">
        <v>0</v>
      </c>
      <c r="BM57" s="38">
        <v>0</v>
      </c>
      <c r="BN57" s="38">
        <v>0</v>
      </c>
      <c r="BO57" s="38">
        <v>0</v>
      </c>
      <c r="BP57" s="38">
        <v>0</v>
      </c>
      <c r="BQ57" s="38">
        <v>0</v>
      </c>
      <c r="BR57" s="38">
        <f>37011.6-2759.3</f>
        <v>34252.299999999996</v>
      </c>
      <c r="BS57" s="38">
        <f>31441.6-2621.1</f>
        <v>28820.5</v>
      </c>
      <c r="BT57" s="46">
        <f t="shared" si="20"/>
        <v>38829.5</v>
      </c>
      <c r="BU57" s="38">
        <v>0</v>
      </c>
      <c r="BV57" s="38">
        <v>0</v>
      </c>
      <c r="BW57" s="38">
        <v>0</v>
      </c>
      <c r="BX57" s="38">
        <v>38829.5</v>
      </c>
      <c r="BY57" s="46">
        <f t="shared" si="21"/>
        <v>23741</v>
      </c>
      <c r="BZ57" s="38">
        <v>0</v>
      </c>
      <c r="CA57" s="38">
        <v>0</v>
      </c>
      <c r="CB57" s="38">
        <v>0</v>
      </c>
      <c r="CC57" s="38">
        <v>23741</v>
      </c>
      <c r="CD57" s="46">
        <f t="shared" si="22"/>
        <v>8850</v>
      </c>
      <c r="CE57" s="38">
        <v>0</v>
      </c>
      <c r="CF57" s="38">
        <v>0</v>
      </c>
      <c r="CG57" s="38">
        <v>0</v>
      </c>
      <c r="CH57" s="38">
        <v>8850</v>
      </c>
      <c r="CI57" s="46">
        <f t="shared" si="23"/>
        <v>8850</v>
      </c>
      <c r="CJ57" s="67">
        <v>0</v>
      </c>
      <c r="CK57" s="67">
        <v>0</v>
      </c>
      <c r="CL57" s="67">
        <v>0</v>
      </c>
      <c r="CM57" s="67">
        <v>8850</v>
      </c>
      <c r="CN57" s="62">
        <f t="shared" si="24"/>
        <v>37011.599999999999</v>
      </c>
      <c r="CO57" s="67">
        <v>0</v>
      </c>
      <c r="CP57" s="67">
        <v>0</v>
      </c>
      <c r="CQ57" s="67">
        <v>0</v>
      </c>
      <c r="CR57" s="67">
        <v>37011.599999999999</v>
      </c>
      <c r="CS57" s="62">
        <f t="shared" si="25"/>
        <v>38829.5</v>
      </c>
      <c r="CT57" s="67">
        <v>0</v>
      </c>
      <c r="CU57" s="67">
        <v>0</v>
      </c>
      <c r="CV57" s="67">
        <v>0</v>
      </c>
      <c r="CW57" s="67">
        <v>38829.5</v>
      </c>
      <c r="CX57" s="62">
        <f t="shared" si="26"/>
        <v>23741</v>
      </c>
      <c r="CY57" s="67">
        <v>0</v>
      </c>
      <c r="CZ57" s="68">
        <v>0</v>
      </c>
      <c r="DA57" s="69">
        <v>0</v>
      </c>
      <c r="DB57" s="67">
        <v>23741</v>
      </c>
      <c r="DC57" s="62">
        <f t="shared" si="27"/>
        <v>34252.299999999996</v>
      </c>
      <c r="DD57" s="67">
        <v>0</v>
      </c>
      <c r="DE57" s="67">
        <v>0</v>
      </c>
      <c r="DF57" s="67">
        <v>0</v>
      </c>
      <c r="DG57" s="67">
        <f>37011.6-2759.3</f>
        <v>34252.299999999996</v>
      </c>
      <c r="DH57" s="62">
        <f t="shared" si="29"/>
        <v>38829.5</v>
      </c>
      <c r="DI57" s="67">
        <v>0</v>
      </c>
      <c r="DJ57" s="67">
        <v>0</v>
      </c>
      <c r="DK57" s="67">
        <v>0</v>
      </c>
      <c r="DL57" s="67">
        <v>38829.5</v>
      </c>
      <c r="DM57" s="62">
        <f t="shared" si="30"/>
        <v>23741</v>
      </c>
      <c r="DN57" s="67">
        <v>0</v>
      </c>
      <c r="DO57" s="67">
        <v>0</v>
      </c>
      <c r="DP57" s="67">
        <v>0</v>
      </c>
      <c r="DQ57" s="67">
        <v>23741</v>
      </c>
      <c r="DR57" s="70" t="s">
        <v>171</v>
      </c>
    </row>
    <row r="58" spans="1:122" s="66" customFormat="1" ht="134.4" customHeight="1" x14ac:dyDescent="0.3">
      <c r="A58" s="286" t="s">
        <v>66</v>
      </c>
      <c r="B58" s="284" t="s">
        <v>67</v>
      </c>
      <c r="C58" s="35" t="s">
        <v>139</v>
      </c>
      <c r="D58" s="36" t="s">
        <v>229</v>
      </c>
      <c r="E58" s="36" t="s">
        <v>141</v>
      </c>
      <c r="F58" s="36"/>
      <c r="G58" s="36"/>
      <c r="H58" s="36"/>
      <c r="I58" s="36"/>
      <c r="J58" s="36"/>
      <c r="K58" s="36"/>
      <c r="L58" s="36"/>
      <c r="M58" s="36"/>
      <c r="N58" s="36"/>
      <c r="O58" s="36"/>
      <c r="P58" s="36"/>
      <c r="Q58" s="36"/>
      <c r="R58" s="36"/>
      <c r="S58" s="36"/>
      <c r="T58" s="36"/>
      <c r="U58" s="36"/>
      <c r="V58" s="36"/>
      <c r="W58" s="36"/>
      <c r="X58" s="36"/>
      <c r="Y58" s="36"/>
      <c r="Z58" s="36"/>
      <c r="AA58" s="36"/>
      <c r="AB58" s="36"/>
      <c r="AC58" s="36" t="s">
        <v>5</v>
      </c>
      <c r="AD58" s="37" t="s">
        <v>209</v>
      </c>
      <c r="AE58" s="37" t="s">
        <v>172</v>
      </c>
      <c r="AF58" s="46">
        <f t="shared" si="31"/>
        <v>2858.1</v>
      </c>
      <c r="AG58" s="46">
        <f t="shared" si="31"/>
        <v>2858.1</v>
      </c>
      <c r="AH58" s="38">
        <v>0</v>
      </c>
      <c r="AI58" s="38">
        <v>0</v>
      </c>
      <c r="AJ58" s="38">
        <v>508.1</v>
      </c>
      <c r="AK58" s="38">
        <v>508.1</v>
      </c>
      <c r="AL58" s="38">
        <v>0</v>
      </c>
      <c r="AM58" s="38">
        <v>0</v>
      </c>
      <c r="AN58" s="38">
        <v>2350</v>
      </c>
      <c r="AO58" s="38">
        <v>2350</v>
      </c>
      <c r="AP58" s="46">
        <f t="shared" si="32"/>
        <v>2856.9</v>
      </c>
      <c r="AQ58" s="38">
        <v>0</v>
      </c>
      <c r="AR58" s="38">
        <v>506.9</v>
      </c>
      <c r="AS58" s="38">
        <v>0</v>
      </c>
      <c r="AT58" s="38">
        <v>2350</v>
      </c>
      <c r="AU58" s="46">
        <f t="shared" si="18"/>
        <v>2322.6999999999998</v>
      </c>
      <c r="AV58" s="38">
        <v>0</v>
      </c>
      <c r="AW58" s="38">
        <v>322.7</v>
      </c>
      <c r="AX58" s="38">
        <v>0</v>
      </c>
      <c r="AY58" s="38">
        <v>2000</v>
      </c>
      <c r="AZ58" s="46">
        <f t="shared" si="33"/>
        <v>2322.6999999999998</v>
      </c>
      <c r="BA58" s="38">
        <v>0</v>
      </c>
      <c r="BB58" s="38">
        <v>322.7</v>
      </c>
      <c r="BC58" s="38">
        <v>0</v>
      </c>
      <c r="BD58" s="38">
        <v>2000</v>
      </c>
      <c r="BE58" s="46">
        <f t="shared" si="19"/>
        <v>2000</v>
      </c>
      <c r="BF58" s="38">
        <v>0</v>
      </c>
      <c r="BG58" s="38">
        <v>0</v>
      </c>
      <c r="BH58" s="38">
        <v>0</v>
      </c>
      <c r="BI58" s="38">
        <v>2000</v>
      </c>
      <c r="BJ58" s="46">
        <f t="shared" si="34"/>
        <v>2858.1</v>
      </c>
      <c r="BK58" s="46">
        <f t="shared" si="34"/>
        <v>2858.1</v>
      </c>
      <c r="BL58" s="38">
        <v>0</v>
      </c>
      <c r="BM58" s="38">
        <v>0</v>
      </c>
      <c r="BN58" s="38">
        <v>508.1</v>
      </c>
      <c r="BO58" s="38">
        <v>508.1</v>
      </c>
      <c r="BP58" s="38">
        <v>0</v>
      </c>
      <c r="BQ58" s="38">
        <v>0</v>
      </c>
      <c r="BR58" s="38">
        <v>2350</v>
      </c>
      <c r="BS58" s="38">
        <v>2350</v>
      </c>
      <c r="BT58" s="46">
        <f t="shared" si="20"/>
        <v>2856.9</v>
      </c>
      <c r="BU58" s="38">
        <v>0</v>
      </c>
      <c r="BV58" s="38">
        <v>506.9</v>
      </c>
      <c r="BW58" s="38">
        <v>0</v>
      </c>
      <c r="BX58" s="38">
        <v>2350</v>
      </c>
      <c r="BY58" s="46">
        <f t="shared" si="21"/>
        <v>2322.6999999999998</v>
      </c>
      <c r="BZ58" s="38">
        <v>0</v>
      </c>
      <c r="CA58" s="38">
        <v>322.7</v>
      </c>
      <c r="CB58" s="38">
        <v>0</v>
      </c>
      <c r="CC58" s="38">
        <v>2000</v>
      </c>
      <c r="CD58" s="46">
        <f t="shared" si="22"/>
        <v>2322.6999999999998</v>
      </c>
      <c r="CE58" s="38">
        <v>0</v>
      </c>
      <c r="CF58" s="38">
        <v>322.7</v>
      </c>
      <c r="CG58" s="38">
        <v>0</v>
      </c>
      <c r="CH58" s="38">
        <v>2000</v>
      </c>
      <c r="CI58" s="46">
        <f t="shared" si="23"/>
        <v>2000</v>
      </c>
      <c r="CJ58" s="67">
        <v>0</v>
      </c>
      <c r="CK58" s="67">
        <v>0</v>
      </c>
      <c r="CL58" s="67">
        <v>0</v>
      </c>
      <c r="CM58" s="67">
        <v>2000</v>
      </c>
      <c r="CN58" s="62">
        <f t="shared" si="24"/>
        <v>2858.1</v>
      </c>
      <c r="CO58" s="67">
        <v>0</v>
      </c>
      <c r="CP58" s="67">
        <v>508.1</v>
      </c>
      <c r="CQ58" s="67">
        <v>0</v>
      </c>
      <c r="CR58" s="67">
        <v>2350</v>
      </c>
      <c r="CS58" s="62">
        <f t="shared" si="25"/>
        <v>2856.9</v>
      </c>
      <c r="CT58" s="67">
        <v>0</v>
      </c>
      <c r="CU58" s="67">
        <v>506.9</v>
      </c>
      <c r="CV58" s="67">
        <v>0</v>
      </c>
      <c r="CW58" s="67">
        <v>2350</v>
      </c>
      <c r="CX58" s="62">
        <f t="shared" si="26"/>
        <v>2322.6999999999998</v>
      </c>
      <c r="CY58" s="67">
        <v>0</v>
      </c>
      <c r="CZ58" s="68">
        <v>322.7</v>
      </c>
      <c r="DA58" s="69">
        <v>0</v>
      </c>
      <c r="DB58" s="67">
        <v>2000</v>
      </c>
      <c r="DC58" s="62">
        <f t="shared" si="27"/>
        <v>2858.1</v>
      </c>
      <c r="DD58" s="67">
        <v>0</v>
      </c>
      <c r="DE58" s="67">
        <v>508.1</v>
      </c>
      <c r="DF58" s="67">
        <v>0</v>
      </c>
      <c r="DG58" s="67">
        <v>2350</v>
      </c>
      <c r="DH58" s="62">
        <f t="shared" si="29"/>
        <v>2856.9</v>
      </c>
      <c r="DI58" s="67">
        <v>0</v>
      </c>
      <c r="DJ58" s="67">
        <v>506.9</v>
      </c>
      <c r="DK58" s="67">
        <v>0</v>
      </c>
      <c r="DL58" s="67">
        <v>2350</v>
      </c>
      <c r="DM58" s="62">
        <f t="shared" si="30"/>
        <v>2322.6999999999998</v>
      </c>
      <c r="DN58" s="67">
        <v>0</v>
      </c>
      <c r="DO58" s="67">
        <v>322.7</v>
      </c>
      <c r="DP58" s="67">
        <v>0</v>
      </c>
      <c r="DQ58" s="67">
        <v>2000</v>
      </c>
      <c r="DR58" s="70" t="s">
        <v>171</v>
      </c>
    </row>
    <row r="59" spans="1:122" s="66" customFormat="1" ht="136.19999999999999" customHeight="1" x14ac:dyDescent="0.3">
      <c r="A59" s="286" t="s">
        <v>69</v>
      </c>
      <c r="B59" s="284" t="s">
        <v>70</v>
      </c>
      <c r="C59" s="35" t="s">
        <v>139</v>
      </c>
      <c r="D59" s="36" t="s">
        <v>230</v>
      </c>
      <c r="E59" s="36" t="s">
        <v>141</v>
      </c>
      <c r="F59" s="36"/>
      <c r="G59" s="36"/>
      <c r="H59" s="36"/>
      <c r="I59" s="36"/>
      <c r="J59" s="36"/>
      <c r="K59" s="36"/>
      <c r="L59" s="36"/>
      <c r="M59" s="36"/>
      <c r="N59" s="36"/>
      <c r="O59" s="36"/>
      <c r="P59" s="36"/>
      <c r="Q59" s="36"/>
      <c r="R59" s="36"/>
      <c r="S59" s="36"/>
      <c r="T59" s="36"/>
      <c r="U59" s="36"/>
      <c r="V59" s="36"/>
      <c r="W59" s="36"/>
      <c r="X59" s="36"/>
      <c r="Y59" s="36"/>
      <c r="Z59" s="36"/>
      <c r="AA59" s="36"/>
      <c r="AB59" s="36"/>
      <c r="AC59" s="36" t="s">
        <v>29</v>
      </c>
      <c r="AD59" s="37" t="s">
        <v>153</v>
      </c>
      <c r="AE59" s="37" t="s">
        <v>153</v>
      </c>
      <c r="AF59" s="46">
        <f t="shared" si="31"/>
        <v>1050</v>
      </c>
      <c r="AG59" s="46">
        <f t="shared" si="31"/>
        <v>917.5</v>
      </c>
      <c r="AH59" s="38">
        <v>0</v>
      </c>
      <c r="AI59" s="38">
        <v>0</v>
      </c>
      <c r="AJ59" s="38">
        <v>0</v>
      </c>
      <c r="AK59" s="38">
        <v>0</v>
      </c>
      <c r="AL59" s="38">
        <v>0</v>
      </c>
      <c r="AM59" s="38">
        <v>0</v>
      </c>
      <c r="AN59" s="38">
        <v>1050</v>
      </c>
      <c r="AO59" s="38">
        <v>917.5</v>
      </c>
      <c r="AP59" s="46">
        <f t="shared" si="32"/>
        <v>1000</v>
      </c>
      <c r="AQ59" s="38">
        <v>0</v>
      </c>
      <c r="AR59" s="38">
        <v>0</v>
      </c>
      <c r="AS59" s="38">
        <v>0</v>
      </c>
      <c r="AT59" s="38">
        <v>1000</v>
      </c>
      <c r="AU59" s="46">
        <f t="shared" si="18"/>
        <v>500</v>
      </c>
      <c r="AV59" s="38">
        <v>0</v>
      </c>
      <c r="AW59" s="38">
        <v>0</v>
      </c>
      <c r="AX59" s="38">
        <v>0</v>
      </c>
      <c r="AY59" s="38">
        <v>500</v>
      </c>
      <c r="AZ59" s="46">
        <f t="shared" si="33"/>
        <v>1500</v>
      </c>
      <c r="BA59" s="38">
        <v>0</v>
      </c>
      <c r="BB59" s="38">
        <v>0</v>
      </c>
      <c r="BC59" s="38">
        <v>0</v>
      </c>
      <c r="BD59" s="38">
        <v>1500</v>
      </c>
      <c r="BE59" s="46">
        <f t="shared" si="19"/>
        <v>1500</v>
      </c>
      <c r="BF59" s="38">
        <v>0</v>
      </c>
      <c r="BG59" s="38">
        <v>0</v>
      </c>
      <c r="BH59" s="38">
        <v>0</v>
      </c>
      <c r="BI59" s="38">
        <v>1500</v>
      </c>
      <c r="BJ59" s="46">
        <f t="shared" si="34"/>
        <v>1050</v>
      </c>
      <c r="BK59" s="46">
        <f t="shared" si="34"/>
        <v>917.5</v>
      </c>
      <c r="BL59" s="38">
        <v>0</v>
      </c>
      <c r="BM59" s="38">
        <v>0</v>
      </c>
      <c r="BN59" s="38">
        <v>0</v>
      </c>
      <c r="BO59" s="38">
        <v>0</v>
      </c>
      <c r="BP59" s="38">
        <v>0</v>
      </c>
      <c r="BQ59" s="38">
        <v>0</v>
      </c>
      <c r="BR59" s="38">
        <v>1050</v>
      </c>
      <c r="BS59" s="38">
        <v>917.5</v>
      </c>
      <c r="BT59" s="46">
        <f t="shared" si="20"/>
        <v>1000</v>
      </c>
      <c r="BU59" s="38">
        <v>0</v>
      </c>
      <c r="BV59" s="38">
        <v>0</v>
      </c>
      <c r="BW59" s="38">
        <v>0</v>
      </c>
      <c r="BX59" s="38">
        <v>1000</v>
      </c>
      <c r="BY59" s="46">
        <f t="shared" si="21"/>
        <v>500</v>
      </c>
      <c r="BZ59" s="38">
        <v>0</v>
      </c>
      <c r="CA59" s="38">
        <v>0</v>
      </c>
      <c r="CB59" s="38">
        <v>0</v>
      </c>
      <c r="CC59" s="38">
        <v>500</v>
      </c>
      <c r="CD59" s="46">
        <f t="shared" si="22"/>
        <v>1500</v>
      </c>
      <c r="CE59" s="38">
        <v>0</v>
      </c>
      <c r="CF59" s="38">
        <v>0</v>
      </c>
      <c r="CG59" s="38">
        <v>0</v>
      </c>
      <c r="CH59" s="38">
        <v>1500</v>
      </c>
      <c r="CI59" s="46">
        <f t="shared" si="23"/>
        <v>1500</v>
      </c>
      <c r="CJ59" s="67">
        <v>0</v>
      </c>
      <c r="CK59" s="67">
        <v>0</v>
      </c>
      <c r="CL59" s="67">
        <v>0</v>
      </c>
      <c r="CM59" s="67">
        <v>1500</v>
      </c>
      <c r="CN59" s="62">
        <f t="shared" si="24"/>
        <v>1050</v>
      </c>
      <c r="CO59" s="67">
        <v>0</v>
      </c>
      <c r="CP59" s="67">
        <v>0</v>
      </c>
      <c r="CQ59" s="67">
        <v>0</v>
      </c>
      <c r="CR59" s="67">
        <v>1050</v>
      </c>
      <c r="CS59" s="62">
        <f t="shared" si="25"/>
        <v>1000</v>
      </c>
      <c r="CT59" s="67">
        <v>0</v>
      </c>
      <c r="CU59" s="67">
        <v>0</v>
      </c>
      <c r="CV59" s="67">
        <v>0</v>
      </c>
      <c r="CW59" s="67">
        <v>1000</v>
      </c>
      <c r="CX59" s="62">
        <f t="shared" si="26"/>
        <v>500</v>
      </c>
      <c r="CY59" s="67">
        <v>0</v>
      </c>
      <c r="CZ59" s="68">
        <v>0</v>
      </c>
      <c r="DA59" s="69">
        <v>0</v>
      </c>
      <c r="DB59" s="67">
        <v>500</v>
      </c>
      <c r="DC59" s="62">
        <f t="shared" si="27"/>
        <v>1050</v>
      </c>
      <c r="DD59" s="67">
        <v>0</v>
      </c>
      <c r="DE59" s="67">
        <v>0</v>
      </c>
      <c r="DF59" s="67">
        <v>0</v>
      </c>
      <c r="DG59" s="67">
        <v>1050</v>
      </c>
      <c r="DH59" s="62">
        <f t="shared" si="29"/>
        <v>1000</v>
      </c>
      <c r="DI59" s="67">
        <v>0</v>
      </c>
      <c r="DJ59" s="67">
        <v>0</v>
      </c>
      <c r="DK59" s="67">
        <v>0</v>
      </c>
      <c r="DL59" s="67">
        <v>1000</v>
      </c>
      <c r="DM59" s="62">
        <f t="shared" si="30"/>
        <v>500</v>
      </c>
      <c r="DN59" s="67">
        <v>0</v>
      </c>
      <c r="DO59" s="67">
        <v>0</v>
      </c>
      <c r="DP59" s="67">
        <v>0</v>
      </c>
      <c r="DQ59" s="67">
        <v>500</v>
      </c>
      <c r="DR59" s="70" t="s">
        <v>144</v>
      </c>
    </row>
    <row r="60" spans="1:122" s="66" customFormat="1" ht="45" customHeight="1" x14ac:dyDescent="0.3">
      <c r="A60" s="286" t="s">
        <v>231</v>
      </c>
      <c r="B60" s="284" t="s">
        <v>71</v>
      </c>
      <c r="C60" s="35" t="s">
        <v>232</v>
      </c>
      <c r="D60" s="36" t="s">
        <v>186</v>
      </c>
      <c r="E60" s="36" t="s">
        <v>141</v>
      </c>
      <c r="F60" s="36"/>
      <c r="G60" s="36"/>
      <c r="H60" s="36"/>
      <c r="I60" s="36"/>
      <c r="J60" s="36"/>
      <c r="K60" s="36"/>
      <c r="L60" s="36"/>
      <c r="M60" s="36"/>
      <c r="N60" s="36"/>
      <c r="O60" s="36"/>
      <c r="P60" s="36"/>
      <c r="Q60" s="36"/>
      <c r="R60" s="36"/>
      <c r="S60" s="36"/>
      <c r="T60" s="36"/>
      <c r="U60" s="36"/>
      <c r="V60" s="36"/>
      <c r="W60" s="36"/>
      <c r="X60" s="36"/>
      <c r="Y60" s="36"/>
      <c r="Z60" s="36"/>
      <c r="AA60" s="36"/>
      <c r="AB60" s="36"/>
      <c r="AC60" s="36" t="s">
        <v>21</v>
      </c>
      <c r="AD60" s="37" t="s">
        <v>233</v>
      </c>
      <c r="AE60" s="37" t="s">
        <v>154</v>
      </c>
      <c r="AF60" s="46">
        <f t="shared" si="31"/>
        <v>2200</v>
      </c>
      <c r="AG60" s="46">
        <f t="shared" si="31"/>
        <v>1850.5</v>
      </c>
      <c r="AH60" s="38">
        <v>0</v>
      </c>
      <c r="AI60" s="38">
        <v>0</v>
      </c>
      <c r="AJ60" s="38">
        <v>0</v>
      </c>
      <c r="AK60" s="38">
        <v>0</v>
      </c>
      <c r="AL60" s="38">
        <v>0</v>
      </c>
      <c r="AM60" s="38">
        <v>0</v>
      </c>
      <c r="AN60" s="38">
        <v>2200</v>
      </c>
      <c r="AO60" s="38">
        <v>1850.5</v>
      </c>
      <c r="AP60" s="46">
        <f t="shared" si="32"/>
        <v>2200</v>
      </c>
      <c r="AQ60" s="38">
        <v>0</v>
      </c>
      <c r="AR60" s="38">
        <v>0</v>
      </c>
      <c r="AS60" s="38">
        <v>0</v>
      </c>
      <c r="AT60" s="38">
        <v>2200</v>
      </c>
      <c r="AU60" s="46">
        <f t="shared" si="18"/>
        <v>2200</v>
      </c>
      <c r="AV60" s="38">
        <v>0</v>
      </c>
      <c r="AW60" s="38">
        <v>0</v>
      </c>
      <c r="AX60" s="38">
        <v>0</v>
      </c>
      <c r="AY60" s="38">
        <v>2200</v>
      </c>
      <c r="AZ60" s="46">
        <f t="shared" si="33"/>
        <v>2200</v>
      </c>
      <c r="BA60" s="38">
        <v>0</v>
      </c>
      <c r="BB60" s="38">
        <v>0</v>
      </c>
      <c r="BC60" s="38">
        <v>0</v>
      </c>
      <c r="BD60" s="38">
        <v>2200</v>
      </c>
      <c r="BE60" s="46">
        <f t="shared" si="19"/>
        <v>2200</v>
      </c>
      <c r="BF60" s="38">
        <v>0</v>
      </c>
      <c r="BG60" s="38">
        <v>0</v>
      </c>
      <c r="BH60" s="38">
        <v>0</v>
      </c>
      <c r="BI60" s="38">
        <v>2200</v>
      </c>
      <c r="BJ60" s="46">
        <f t="shared" si="34"/>
        <v>2200</v>
      </c>
      <c r="BK60" s="46">
        <f t="shared" si="34"/>
        <v>1850.5</v>
      </c>
      <c r="BL60" s="38">
        <v>0</v>
      </c>
      <c r="BM60" s="38">
        <v>0</v>
      </c>
      <c r="BN60" s="38">
        <v>0</v>
      </c>
      <c r="BO60" s="38">
        <v>0</v>
      </c>
      <c r="BP60" s="38">
        <v>0</v>
      </c>
      <c r="BQ60" s="38">
        <v>0</v>
      </c>
      <c r="BR60" s="38">
        <v>2200</v>
      </c>
      <c r="BS60" s="38">
        <v>1850.5</v>
      </c>
      <c r="BT60" s="46">
        <f t="shared" si="20"/>
        <v>2200</v>
      </c>
      <c r="BU60" s="38">
        <v>0</v>
      </c>
      <c r="BV60" s="38">
        <v>0</v>
      </c>
      <c r="BW60" s="38">
        <v>0</v>
      </c>
      <c r="BX60" s="38">
        <v>2200</v>
      </c>
      <c r="BY60" s="46">
        <f t="shared" si="21"/>
        <v>2200</v>
      </c>
      <c r="BZ60" s="38">
        <v>0</v>
      </c>
      <c r="CA60" s="38">
        <v>0</v>
      </c>
      <c r="CB60" s="38">
        <v>0</v>
      </c>
      <c r="CC60" s="38">
        <v>2200</v>
      </c>
      <c r="CD60" s="46">
        <f t="shared" si="22"/>
        <v>2200</v>
      </c>
      <c r="CE60" s="38">
        <v>0</v>
      </c>
      <c r="CF60" s="38">
        <v>0</v>
      </c>
      <c r="CG60" s="38">
        <v>0</v>
      </c>
      <c r="CH60" s="38">
        <v>2200</v>
      </c>
      <c r="CI60" s="46">
        <f t="shared" si="23"/>
        <v>2200</v>
      </c>
      <c r="CJ60" s="67">
        <v>0</v>
      </c>
      <c r="CK60" s="67">
        <v>0</v>
      </c>
      <c r="CL60" s="67">
        <v>0</v>
      </c>
      <c r="CM60" s="67">
        <v>2200</v>
      </c>
      <c r="CN60" s="62">
        <f t="shared" si="24"/>
        <v>2200</v>
      </c>
      <c r="CO60" s="67">
        <v>0</v>
      </c>
      <c r="CP60" s="67">
        <v>0</v>
      </c>
      <c r="CQ60" s="67">
        <v>0</v>
      </c>
      <c r="CR60" s="67">
        <v>2200</v>
      </c>
      <c r="CS60" s="62">
        <f t="shared" si="25"/>
        <v>2200</v>
      </c>
      <c r="CT60" s="67">
        <v>0</v>
      </c>
      <c r="CU60" s="67">
        <v>0</v>
      </c>
      <c r="CV60" s="67">
        <v>0</v>
      </c>
      <c r="CW60" s="67">
        <v>2200</v>
      </c>
      <c r="CX60" s="62">
        <f t="shared" si="26"/>
        <v>2200</v>
      </c>
      <c r="CY60" s="67">
        <v>0</v>
      </c>
      <c r="CZ60" s="68">
        <v>0</v>
      </c>
      <c r="DA60" s="69">
        <v>0</v>
      </c>
      <c r="DB60" s="67">
        <v>2200</v>
      </c>
      <c r="DC60" s="62">
        <f t="shared" si="27"/>
        <v>2200</v>
      </c>
      <c r="DD60" s="67">
        <v>0</v>
      </c>
      <c r="DE60" s="67">
        <v>0</v>
      </c>
      <c r="DF60" s="67">
        <v>0</v>
      </c>
      <c r="DG60" s="67">
        <v>2200</v>
      </c>
      <c r="DH60" s="62">
        <f t="shared" si="29"/>
        <v>2200</v>
      </c>
      <c r="DI60" s="67">
        <v>0</v>
      </c>
      <c r="DJ60" s="67">
        <v>0</v>
      </c>
      <c r="DK60" s="67">
        <v>0</v>
      </c>
      <c r="DL60" s="67">
        <v>2200</v>
      </c>
      <c r="DM60" s="62">
        <f t="shared" si="30"/>
        <v>2200</v>
      </c>
      <c r="DN60" s="67">
        <v>0</v>
      </c>
      <c r="DO60" s="67">
        <v>0</v>
      </c>
      <c r="DP60" s="67">
        <v>0</v>
      </c>
      <c r="DQ60" s="67">
        <v>2200</v>
      </c>
      <c r="DR60" s="70" t="s">
        <v>144</v>
      </c>
    </row>
    <row r="61" spans="1:122" s="66" customFormat="1" ht="212.4" customHeight="1" x14ac:dyDescent="0.3">
      <c r="A61" s="286" t="s">
        <v>72</v>
      </c>
      <c r="B61" s="284" t="s">
        <v>73</v>
      </c>
      <c r="C61" s="35" t="s">
        <v>234</v>
      </c>
      <c r="D61" s="36" t="s">
        <v>186</v>
      </c>
      <c r="E61" s="36" t="s">
        <v>235</v>
      </c>
      <c r="F61" s="36"/>
      <c r="G61" s="36"/>
      <c r="H61" s="36"/>
      <c r="I61" s="36"/>
      <c r="J61" s="36"/>
      <c r="K61" s="36"/>
      <c r="L61" s="36"/>
      <c r="M61" s="36"/>
      <c r="N61" s="36"/>
      <c r="O61" s="36"/>
      <c r="P61" s="36"/>
      <c r="Q61" s="36"/>
      <c r="R61" s="36"/>
      <c r="S61" s="36"/>
      <c r="T61" s="36"/>
      <c r="U61" s="36"/>
      <c r="V61" s="36"/>
      <c r="W61" s="36"/>
      <c r="X61" s="36"/>
      <c r="Y61" s="36"/>
      <c r="Z61" s="36"/>
      <c r="AA61" s="36"/>
      <c r="AB61" s="36"/>
      <c r="AC61" s="36" t="s">
        <v>20</v>
      </c>
      <c r="AD61" s="37" t="s">
        <v>170</v>
      </c>
      <c r="AE61" s="37" t="s">
        <v>172</v>
      </c>
      <c r="AF61" s="46">
        <f t="shared" si="31"/>
        <v>23352.999999999996</v>
      </c>
      <c r="AG61" s="46">
        <f t="shared" si="31"/>
        <v>23138.899999999998</v>
      </c>
      <c r="AH61" s="38">
        <v>18392.099999999999</v>
      </c>
      <c r="AI61" s="38">
        <v>18392.099999999999</v>
      </c>
      <c r="AJ61" s="38">
        <f>1434.5+3503.3</f>
        <v>4937.8</v>
      </c>
      <c r="AK61" s="38">
        <f>1220.4+3503.3</f>
        <v>4723.7000000000007</v>
      </c>
      <c r="AL61" s="38">
        <v>0</v>
      </c>
      <c r="AM61" s="38">
        <v>0</v>
      </c>
      <c r="AN61" s="38">
        <v>23.1</v>
      </c>
      <c r="AO61" s="38">
        <v>23.1</v>
      </c>
      <c r="AP61" s="46">
        <f t="shared" si="32"/>
        <v>29708.500000000004</v>
      </c>
      <c r="AQ61" s="38">
        <v>19148.7</v>
      </c>
      <c r="AR61" s="38">
        <f>6882.7+3647.4</f>
        <v>10530.1</v>
      </c>
      <c r="AS61" s="38">
        <v>0</v>
      </c>
      <c r="AT61" s="38">
        <v>29.7</v>
      </c>
      <c r="AU61" s="46">
        <f t="shared" si="18"/>
        <v>23585.799999999996</v>
      </c>
      <c r="AV61" s="38">
        <f>18686.3-462.4</f>
        <v>18223.899999999998</v>
      </c>
      <c r="AW61" s="38">
        <f>1340.2+3559.3+462.4</f>
        <v>5361.9</v>
      </c>
      <c r="AX61" s="38">
        <v>0</v>
      </c>
      <c r="AY61" s="38">
        <v>0</v>
      </c>
      <c r="AZ61" s="46">
        <f t="shared" si="33"/>
        <v>24132.400000000001</v>
      </c>
      <c r="BA61" s="38">
        <f>28566-9966.1</f>
        <v>18599.900000000001</v>
      </c>
      <c r="BB61" s="38">
        <f>1449.6+4082.9</f>
        <v>5532.5</v>
      </c>
      <c r="BC61" s="38">
        <v>0</v>
      </c>
      <c r="BD61" s="38">
        <v>0</v>
      </c>
      <c r="BE61" s="46">
        <f t="shared" si="19"/>
        <v>0</v>
      </c>
      <c r="BF61" s="38">
        <v>0</v>
      </c>
      <c r="BG61" s="38">
        <v>0</v>
      </c>
      <c r="BH61" s="38">
        <v>0</v>
      </c>
      <c r="BI61" s="38">
        <v>0</v>
      </c>
      <c r="BJ61" s="46">
        <f t="shared" si="34"/>
        <v>23352.999999999996</v>
      </c>
      <c r="BK61" s="46">
        <f t="shared" si="34"/>
        <v>23138.899999999998</v>
      </c>
      <c r="BL61" s="38">
        <v>18392.099999999999</v>
      </c>
      <c r="BM61" s="38">
        <v>18392.099999999999</v>
      </c>
      <c r="BN61" s="38">
        <f>1434.5+3503.3</f>
        <v>4937.8</v>
      </c>
      <c r="BO61" s="38">
        <f>1220.4+3503.3</f>
        <v>4723.7000000000007</v>
      </c>
      <c r="BP61" s="38">
        <v>0</v>
      </c>
      <c r="BQ61" s="38">
        <v>0</v>
      </c>
      <c r="BR61" s="38">
        <v>23.1</v>
      </c>
      <c r="BS61" s="38">
        <v>23.1</v>
      </c>
      <c r="BT61" s="46">
        <f t="shared" si="20"/>
        <v>29708.500000000004</v>
      </c>
      <c r="BU61" s="38">
        <v>19148.7</v>
      </c>
      <c r="BV61" s="38">
        <f>6882.7+3647.4</f>
        <v>10530.1</v>
      </c>
      <c r="BW61" s="38">
        <v>0</v>
      </c>
      <c r="BX61" s="38">
        <v>29.7</v>
      </c>
      <c r="BY61" s="46">
        <f t="shared" si="21"/>
        <v>23585.799999999996</v>
      </c>
      <c r="BZ61" s="38">
        <f>18686.3-462.4</f>
        <v>18223.899999999998</v>
      </c>
      <c r="CA61" s="38">
        <f>1340.2+3559.3+462.4</f>
        <v>5361.9</v>
      </c>
      <c r="CB61" s="38">
        <v>0</v>
      </c>
      <c r="CC61" s="38">
        <v>0</v>
      </c>
      <c r="CD61" s="46">
        <f t="shared" si="22"/>
        <v>24132.400000000001</v>
      </c>
      <c r="CE61" s="38">
        <f>28566-9966.1</f>
        <v>18599.900000000001</v>
      </c>
      <c r="CF61" s="38">
        <f>1449.6+4082.9</f>
        <v>5532.5</v>
      </c>
      <c r="CG61" s="38">
        <v>0</v>
      </c>
      <c r="CH61" s="38">
        <v>0</v>
      </c>
      <c r="CI61" s="46">
        <f t="shared" si="23"/>
        <v>0</v>
      </c>
      <c r="CJ61" s="67">
        <v>0</v>
      </c>
      <c r="CK61" s="67">
        <v>0</v>
      </c>
      <c r="CL61" s="67">
        <v>0</v>
      </c>
      <c r="CM61" s="67">
        <v>0</v>
      </c>
      <c r="CN61" s="62">
        <f t="shared" si="24"/>
        <v>23352.999999999996</v>
      </c>
      <c r="CO61" s="67">
        <v>18392.099999999999</v>
      </c>
      <c r="CP61" s="67">
        <f>1434.5+3503.3</f>
        <v>4937.8</v>
      </c>
      <c r="CQ61" s="67">
        <v>0</v>
      </c>
      <c r="CR61" s="67">
        <v>23.1</v>
      </c>
      <c r="CS61" s="62">
        <f t="shared" si="25"/>
        <v>33355.899999999994</v>
      </c>
      <c r="CT61" s="67">
        <v>22796.1</v>
      </c>
      <c r="CU61" s="79">
        <f>6882.7+3647.4</f>
        <v>10530.1</v>
      </c>
      <c r="CV61" s="67">
        <v>0</v>
      </c>
      <c r="CW61" s="67">
        <v>29.7</v>
      </c>
      <c r="CX61" s="62">
        <f t="shared" si="26"/>
        <v>23585.799999999996</v>
      </c>
      <c r="CY61" s="67">
        <f>18686.3-462.4</f>
        <v>18223.899999999998</v>
      </c>
      <c r="CZ61" s="67">
        <f>1340.2+3559.3+462.4</f>
        <v>5361.9</v>
      </c>
      <c r="DA61" s="67">
        <v>0</v>
      </c>
      <c r="DB61" s="67">
        <v>0</v>
      </c>
      <c r="DC61" s="62">
        <f t="shared" si="27"/>
        <v>23352.999999999996</v>
      </c>
      <c r="DD61" s="67">
        <v>18392.099999999999</v>
      </c>
      <c r="DE61" s="67">
        <f>1434.5+3503.3</f>
        <v>4937.8</v>
      </c>
      <c r="DF61" s="67">
        <v>0</v>
      </c>
      <c r="DG61" s="67">
        <v>23.1</v>
      </c>
      <c r="DH61" s="62">
        <f t="shared" si="29"/>
        <v>29708.500000000004</v>
      </c>
      <c r="DI61" s="67">
        <v>19148.7</v>
      </c>
      <c r="DJ61" s="67">
        <f>6882.7+3647.4</f>
        <v>10530.1</v>
      </c>
      <c r="DK61" s="67">
        <v>0</v>
      </c>
      <c r="DL61" s="67">
        <v>29.7</v>
      </c>
      <c r="DM61" s="62">
        <f t="shared" si="30"/>
        <v>23585.799999999996</v>
      </c>
      <c r="DN61" s="67">
        <f>18686.3-462.4</f>
        <v>18223.899999999998</v>
      </c>
      <c r="DO61" s="67">
        <f>1340.2+3559.3+462.4</f>
        <v>5361.9</v>
      </c>
      <c r="DP61" s="67">
        <v>0</v>
      </c>
      <c r="DQ61" s="67">
        <v>0</v>
      </c>
      <c r="DR61" s="70" t="s">
        <v>144</v>
      </c>
    </row>
    <row r="62" spans="1:122" s="66" customFormat="1" ht="124.8" customHeight="1" x14ac:dyDescent="0.3">
      <c r="A62" s="287" t="s">
        <v>26</v>
      </c>
      <c r="B62" s="285" t="s">
        <v>74</v>
      </c>
      <c r="C62" s="44" t="s">
        <v>11</v>
      </c>
      <c r="D62" s="44" t="s">
        <v>11</v>
      </c>
      <c r="E62" s="44" t="s">
        <v>11</v>
      </c>
      <c r="F62" s="44" t="s">
        <v>11</v>
      </c>
      <c r="G62" s="44" t="s">
        <v>11</v>
      </c>
      <c r="H62" s="44" t="s">
        <v>11</v>
      </c>
      <c r="I62" s="44" t="s">
        <v>11</v>
      </c>
      <c r="J62" s="44" t="s">
        <v>11</v>
      </c>
      <c r="K62" s="44" t="s">
        <v>11</v>
      </c>
      <c r="L62" s="44" t="s">
        <v>11</v>
      </c>
      <c r="M62" s="44" t="s">
        <v>11</v>
      </c>
      <c r="N62" s="44" t="s">
        <v>11</v>
      </c>
      <c r="O62" s="44" t="s">
        <v>11</v>
      </c>
      <c r="P62" s="44" t="s">
        <v>11</v>
      </c>
      <c r="Q62" s="44" t="s">
        <v>11</v>
      </c>
      <c r="R62" s="44" t="s">
        <v>11</v>
      </c>
      <c r="S62" s="44" t="s">
        <v>11</v>
      </c>
      <c r="T62" s="44" t="s">
        <v>11</v>
      </c>
      <c r="U62" s="44" t="s">
        <v>11</v>
      </c>
      <c r="V62" s="44" t="s">
        <v>11</v>
      </c>
      <c r="W62" s="44" t="s">
        <v>11</v>
      </c>
      <c r="X62" s="44" t="s">
        <v>11</v>
      </c>
      <c r="Y62" s="44" t="s">
        <v>11</v>
      </c>
      <c r="Z62" s="44" t="s">
        <v>11</v>
      </c>
      <c r="AA62" s="44" t="s">
        <v>11</v>
      </c>
      <c r="AB62" s="44" t="s">
        <v>11</v>
      </c>
      <c r="AC62" s="44" t="s">
        <v>11</v>
      </c>
      <c r="AD62" s="45" t="s">
        <v>11</v>
      </c>
      <c r="AE62" s="45" t="s">
        <v>11</v>
      </c>
      <c r="AF62" s="46">
        <f t="shared" si="31"/>
        <v>65517.9</v>
      </c>
      <c r="AG62" s="46">
        <f t="shared" si="31"/>
        <v>64563.5</v>
      </c>
      <c r="AH62" s="46">
        <f>AH63+AH66</f>
        <v>2253.1</v>
      </c>
      <c r="AI62" s="46">
        <f t="shared" ref="AI62:AO62" si="51">AI63+AI66</f>
        <v>2253.1</v>
      </c>
      <c r="AJ62" s="46">
        <f t="shared" si="51"/>
        <v>47338.200000000004</v>
      </c>
      <c r="AK62" s="46">
        <f t="shared" si="51"/>
        <v>46757.2</v>
      </c>
      <c r="AL62" s="46">
        <f t="shared" si="51"/>
        <v>0</v>
      </c>
      <c r="AM62" s="46">
        <f t="shared" si="51"/>
        <v>0</v>
      </c>
      <c r="AN62" s="46">
        <f t="shared" si="51"/>
        <v>15926.6</v>
      </c>
      <c r="AO62" s="46">
        <f t="shared" si="51"/>
        <v>15553.2</v>
      </c>
      <c r="AP62" s="46">
        <f t="shared" si="32"/>
        <v>71996.800000000003</v>
      </c>
      <c r="AQ62" s="46">
        <f t="shared" ref="AQ62:AT62" si="52">AQ63+AQ66</f>
        <v>2188.8000000000002</v>
      </c>
      <c r="AR62" s="46">
        <f t="shared" si="52"/>
        <v>51866</v>
      </c>
      <c r="AS62" s="46">
        <f t="shared" si="52"/>
        <v>0</v>
      </c>
      <c r="AT62" s="46">
        <f t="shared" si="52"/>
        <v>17942</v>
      </c>
      <c r="AU62" s="46">
        <f t="shared" si="18"/>
        <v>66294.600000000006</v>
      </c>
      <c r="AV62" s="46">
        <f t="shared" ref="AV62:AY62" si="53">AV63+AV66</f>
        <v>2295.4</v>
      </c>
      <c r="AW62" s="46">
        <f t="shared" si="53"/>
        <v>53514.600000000006</v>
      </c>
      <c r="AX62" s="46">
        <f t="shared" si="53"/>
        <v>0</v>
      </c>
      <c r="AY62" s="46">
        <f t="shared" si="53"/>
        <v>10484.6</v>
      </c>
      <c r="AZ62" s="46">
        <f t="shared" si="33"/>
        <v>63592.600000000006</v>
      </c>
      <c r="BA62" s="46">
        <f t="shared" ref="BA62:BD62" si="54">BA63+BA66</f>
        <v>2368.6</v>
      </c>
      <c r="BB62" s="46">
        <f t="shared" si="54"/>
        <v>54589.400000000009</v>
      </c>
      <c r="BC62" s="46">
        <f t="shared" si="54"/>
        <v>0</v>
      </c>
      <c r="BD62" s="46">
        <f t="shared" si="54"/>
        <v>6634.6</v>
      </c>
      <c r="BE62" s="46">
        <f t="shared" si="19"/>
        <v>7084.6</v>
      </c>
      <c r="BF62" s="46">
        <f t="shared" ref="BF62:BI62" si="55">BF63+BF66</f>
        <v>0</v>
      </c>
      <c r="BG62" s="46">
        <f t="shared" si="55"/>
        <v>0</v>
      </c>
      <c r="BH62" s="46">
        <f t="shared" si="55"/>
        <v>0</v>
      </c>
      <c r="BI62" s="46">
        <f t="shared" si="55"/>
        <v>7084.6</v>
      </c>
      <c r="BJ62" s="46">
        <f t="shared" si="34"/>
        <v>65517.9</v>
      </c>
      <c r="BK62" s="46">
        <f t="shared" si="34"/>
        <v>64563.5</v>
      </c>
      <c r="BL62" s="46">
        <f t="shared" ref="BL62:BS62" si="56">BL63+BL66</f>
        <v>2253.1</v>
      </c>
      <c r="BM62" s="46">
        <f t="shared" si="56"/>
        <v>2253.1</v>
      </c>
      <c r="BN62" s="46">
        <f t="shared" si="56"/>
        <v>47338.200000000004</v>
      </c>
      <c r="BO62" s="46">
        <f t="shared" si="56"/>
        <v>46757.2</v>
      </c>
      <c r="BP62" s="46">
        <f t="shared" si="56"/>
        <v>0</v>
      </c>
      <c r="BQ62" s="46">
        <f t="shared" si="56"/>
        <v>0</v>
      </c>
      <c r="BR62" s="46">
        <f t="shared" si="56"/>
        <v>15926.6</v>
      </c>
      <c r="BS62" s="46">
        <f t="shared" si="56"/>
        <v>15553.2</v>
      </c>
      <c r="BT62" s="46">
        <f t="shared" si="20"/>
        <v>71996.800000000003</v>
      </c>
      <c r="BU62" s="46">
        <f t="shared" ref="BU62:BX62" si="57">BU63+BU66</f>
        <v>2188.8000000000002</v>
      </c>
      <c r="BV62" s="46">
        <f t="shared" si="57"/>
        <v>51866</v>
      </c>
      <c r="BW62" s="46">
        <f t="shared" si="57"/>
        <v>0</v>
      </c>
      <c r="BX62" s="46">
        <f t="shared" si="57"/>
        <v>17942</v>
      </c>
      <c r="BY62" s="46">
        <f t="shared" si="21"/>
        <v>66294.600000000006</v>
      </c>
      <c r="BZ62" s="46">
        <f t="shared" ref="BZ62:CC62" si="58">BZ63+BZ66</f>
        <v>2295.4</v>
      </c>
      <c r="CA62" s="46">
        <f t="shared" si="58"/>
        <v>53514.600000000006</v>
      </c>
      <c r="CB62" s="46">
        <f t="shared" si="58"/>
        <v>0</v>
      </c>
      <c r="CC62" s="46">
        <f t="shared" si="58"/>
        <v>10484.6</v>
      </c>
      <c r="CD62" s="46">
        <f t="shared" si="22"/>
        <v>63592.600000000006</v>
      </c>
      <c r="CE62" s="46">
        <f t="shared" ref="CE62:CH62" si="59">CE63+CE66</f>
        <v>2368.6</v>
      </c>
      <c r="CF62" s="46">
        <f t="shared" si="59"/>
        <v>54589.400000000009</v>
      </c>
      <c r="CG62" s="46">
        <f t="shared" si="59"/>
        <v>0</v>
      </c>
      <c r="CH62" s="46">
        <f t="shared" si="59"/>
        <v>6634.6</v>
      </c>
      <c r="CI62" s="46">
        <f t="shared" si="23"/>
        <v>7084.6</v>
      </c>
      <c r="CJ62" s="77">
        <f t="shared" ref="CJ62:CM62" si="60">CJ63+CJ66</f>
        <v>0</v>
      </c>
      <c r="CK62" s="77">
        <f t="shared" si="60"/>
        <v>0</v>
      </c>
      <c r="CL62" s="77">
        <f t="shared" si="60"/>
        <v>0</v>
      </c>
      <c r="CM62" s="77">
        <f t="shared" si="60"/>
        <v>7084.6</v>
      </c>
      <c r="CN62" s="62">
        <f t="shared" si="24"/>
        <v>65517.9</v>
      </c>
      <c r="CO62" s="77">
        <f t="shared" ref="CO62:CR62" si="61">CO63+CO66</f>
        <v>2253.1</v>
      </c>
      <c r="CP62" s="77">
        <f t="shared" si="61"/>
        <v>47338.200000000004</v>
      </c>
      <c r="CQ62" s="77">
        <f t="shared" si="61"/>
        <v>0</v>
      </c>
      <c r="CR62" s="77">
        <f t="shared" si="61"/>
        <v>15926.6</v>
      </c>
      <c r="CS62" s="62">
        <f t="shared" si="25"/>
        <v>71996.800000000003</v>
      </c>
      <c r="CT62" s="77">
        <f t="shared" ref="CT62:CW62" si="62">CT63+CT66</f>
        <v>2188.8000000000002</v>
      </c>
      <c r="CU62" s="77">
        <f t="shared" si="62"/>
        <v>51866</v>
      </c>
      <c r="CV62" s="77">
        <f t="shared" si="62"/>
        <v>0</v>
      </c>
      <c r="CW62" s="77">
        <f t="shared" si="62"/>
        <v>17942</v>
      </c>
      <c r="CX62" s="62">
        <f t="shared" si="26"/>
        <v>66294.600000000006</v>
      </c>
      <c r="CY62" s="77">
        <f t="shared" ref="CY62:DB62" si="63">CY63+CY66</f>
        <v>2295.4</v>
      </c>
      <c r="CZ62" s="77">
        <f t="shared" si="63"/>
        <v>53514.600000000006</v>
      </c>
      <c r="DA62" s="77">
        <f t="shared" si="63"/>
        <v>0</v>
      </c>
      <c r="DB62" s="77">
        <f t="shared" si="63"/>
        <v>10484.6</v>
      </c>
      <c r="DC62" s="62">
        <f t="shared" si="27"/>
        <v>65517.9</v>
      </c>
      <c r="DD62" s="77">
        <f t="shared" ref="DD62:DG62" si="64">DD63+DD66</f>
        <v>2253.1</v>
      </c>
      <c r="DE62" s="77">
        <f t="shared" si="64"/>
        <v>47338.200000000004</v>
      </c>
      <c r="DF62" s="77">
        <f t="shared" si="64"/>
        <v>0</v>
      </c>
      <c r="DG62" s="77">
        <f t="shared" si="64"/>
        <v>15926.6</v>
      </c>
      <c r="DH62" s="62">
        <f t="shared" si="29"/>
        <v>71996.800000000003</v>
      </c>
      <c r="DI62" s="77">
        <f t="shared" ref="DI62:DL62" si="65">DI63+DI66</f>
        <v>2188.8000000000002</v>
      </c>
      <c r="DJ62" s="77">
        <f t="shared" si="65"/>
        <v>51866</v>
      </c>
      <c r="DK62" s="77">
        <f t="shared" si="65"/>
        <v>0</v>
      </c>
      <c r="DL62" s="77">
        <f t="shared" si="65"/>
        <v>17942</v>
      </c>
      <c r="DM62" s="62">
        <f t="shared" si="30"/>
        <v>66294.600000000006</v>
      </c>
      <c r="DN62" s="77">
        <f t="shared" ref="DN62:DQ62" si="66">DN63+DN66</f>
        <v>2295.4</v>
      </c>
      <c r="DO62" s="77">
        <f t="shared" si="66"/>
        <v>53514.600000000006</v>
      </c>
      <c r="DP62" s="77">
        <f t="shared" si="66"/>
        <v>0</v>
      </c>
      <c r="DQ62" s="77">
        <f t="shared" si="66"/>
        <v>10484.6</v>
      </c>
      <c r="DR62" s="78" t="s">
        <v>135</v>
      </c>
    </row>
    <row r="63" spans="1:122" s="66" customFormat="1" ht="39.6" x14ac:dyDescent="0.3">
      <c r="A63" s="287" t="s">
        <v>236</v>
      </c>
      <c r="B63" s="285" t="s">
        <v>75</v>
      </c>
      <c r="C63" s="44" t="s">
        <v>11</v>
      </c>
      <c r="D63" s="44" t="s">
        <v>11</v>
      </c>
      <c r="E63" s="44" t="s">
        <v>11</v>
      </c>
      <c r="F63" s="44" t="s">
        <v>11</v>
      </c>
      <c r="G63" s="44" t="s">
        <v>11</v>
      </c>
      <c r="H63" s="44" t="s">
        <v>11</v>
      </c>
      <c r="I63" s="44" t="s">
        <v>11</v>
      </c>
      <c r="J63" s="44" t="s">
        <v>11</v>
      </c>
      <c r="K63" s="44" t="s">
        <v>11</v>
      </c>
      <c r="L63" s="44" t="s">
        <v>11</v>
      </c>
      <c r="M63" s="44" t="s">
        <v>11</v>
      </c>
      <c r="N63" s="44" t="s">
        <v>11</v>
      </c>
      <c r="O63" s="44" t="s">
        <v>11</v>
      </c>
      <c r="P63" s="44" t="s">
        <v>11</v>
      </c>
      <c r="Q63" s="44" t="s">
        <v>11</v>
      </c>
      <c r="R63" s="44" t="s">
        <v>11</v>
      </c>
      <c r="S63" s="44" t="s">
        <v>11</v>
      </c>
      <c r="T63" s="44" t="s">
        <v>11</v>
      </c>
      <c r="U63" s="44" t="s">
        <v>11</v>
      </c>
      <c r="V63" s="44" t="s">
        <v>11</v>
      </c>
      <c r="W63" s="44" t="s">
        <v>11</v>
      </c>
      <c r="X63" s="44" t="s">
        <v>11</v>
      </c>
      <c r="Y63" s="44" t="s">
        <v>11</v>
      </c>
      <c r="Z63" s="44" t="s">
        <v>11</v>
      </c>
      <c r="AA63" s="44" t="s">
        <v>11</v>
      </c>
      <c r="AB63" s="44" t="s">
        <v>11</v>
      </c>
      <c r="AC63" s="44" t="s">
        <v>11</v>
      </c>
      <c r="AD63" s="45" t="s">
        <v>11</v>
      </c>
      <c r="AE63" s="45" t="s">
        <v>11</v>
      </c>
      <c r="AF63" s="46">
        <f t="shared" si="31"/>
        <v>2253.1</v>
      </c>
      <c r="AG63" s="46">
        <f t="shared" si="31"/>
        <v>2253.1</v>
      </c>
      <c r="AH63" s="46">
        <f>SUM(AH64:AH65)</f>
        <v>2253.1</v>
      </c>
      <c r="AI63" s="46">
        <f t="shared" ref="AI63:CT63" si="67">SUM(AI64:AI65)</f>
        <v>2253.1</v>
      </c>
      <c r="AJ63" s="46">
        <f t="shared" si="67"/>
        <v>0</v>
      </c>
      <c r="AK63" s="46">
        <f t="shared" si="67"/>
        <v>0</v>
      </c>
      <c r="AL63" s="46">
        <f t="shared" si="67"/>
        <v>0</v>
      </c>
      <c r="AM63" s="46">
        <f t="shared" si="67"/>
        <v>0</v>
      </c>
      <c r="AN63" s="46">
        <f t="shared" si="67"/>
        <v>0</v>
      </c>
      <c r="AO63" s="46">
        <f t="shared" si="67"/>
        <v>0</v>
      </c>
      <c r="AP63" s="46">
        <f t="shared" si="32"/>
        <v>2188.8000000000002</v>
      </c>
      <c r="AQ63" s="46">
        <f t="shared" si="67"/>
        <v>2188.8000000000002</v>
      </c>
      <c r="AR63" s="46">
        <f t="shared" si="67"/>
        <v>0</v>
      </c>
      <c r="AS63" s="46">
        <f t="shared" si="67"/>
        <v>0</v>
      </c>
      <c r="AT63" s="46">
        <f t="shared" si="67"/>
        <v>0</v>
      </c>
      <c r="AU63" s="46">
        <f t="shared" si="18"/>
        <v>2295.4</v>
      </c>
      <c r="AV63" s="46">
        <f t="shared" si="67"/>
        <v>2295.4</v>
      </c>
      <c r="AW63" s="46">
        <f t="shared" si="67"/>
        <v>0</v>
      </c>
      <c r="AX63" s="46">
        <f t="shared" si="67"/>
        <v>0</v>
      </c>
      <c r="AY63" s="46">
        <f t="shared" si="67"/>
        <v>0</v>
      </c>
      <c r="AZ63" s="46">
        <f t="shared" si="33"/>
        <v>2368.6</v>
      </c>
      <c r="BA63" s="46">
        <f t="shared" si="67"/>
        <v>2368.6</v>
      </c>
      <c r="BB63" s="46">
        <f t="shared" si="67"/>
        <v>0</v>
      </c>
      <c r="BC63" s="46">
        <f t="shared" si="67"/>
        <v>0</v>
      </c>
      <c r="BD63" s="46">
        <f t="shared" si="67"/>
        <v>0</v>
      </c>
      <c r="BE63" s="46">
        <f t="shared" si="19"/>
        <v>0</v>
      </c>
      <c r="BF63" s="46">
        <f t="shared" si="67"/>
        <v>0</v>
      </c>
      <c r="BG63" s="46">
        <f t="shared" si="67"/>
        <v>0</v>
      </c>
      <c r="BH63" s="46">
        <f t="shared" si="67"/>
        <v>0</v>
      </c>
      <c r="BI63" s="46">
        <f t="shared" si="67"/>
        <v>0</v>
      </c>
      <c r="BJ63" s="46">
        <f t="shared" si="34"/>
        <v>2253.1</v>
      </c>
      <c r="BK63" s="46">
        <f t="shared" si="34"/>
        <v>2253.1</v>
      </c>
      <c r="BL63" s="46">
        <f t="shared" si="67"/>
        <v>2253.1</v>
      </c>
      <c r="BM63" s="46">
        <f t="shared" si="67"/>
        <v>2253.1</v>
      </c>
      <c r="BN63" s="46">
        <f t="shared" si="67"/>
        <v>0</v>
      </c>
      <c r="BO63" s="46">
        <f t="shared" si="67"/>
        <v>0</v>
      </c>
      <c r="BP63" s="46">
        <f t="shared" si="67"/>
        <v>0</v>
      </c>
      <c r="BQ63" s="46">
        <f t="shared" si="67"/>
        <v>0</v>
      </c>
      <c r="BR63" s="46">
        <f t="shared" si="67"/>
        <v>0</v>
      </c>
      <c r="BS63" s="46">
        <f t="shared" si="67"/>
        <v>0</v>
      </c>
      <c r="BT63" s="46">
        <f t="shared" si="20"/>
        <v>2188.8000000000002</v>
      </c>
      <c r="BU63" s="46">
        <f t="shared" si="67"/>
        <v>2188.8000000000002</v>
      </c>
      <c r="BV63" s="46">
        <f t="shared" si="67"/>
        <v>0</v>
      </c>
      <c r="BW63" s="46">
        <f t="shared" si="67"/>
        <v>0</v>
      </c>
      <c r="BX63" s="46">
        <f t="shared" si="67"/>
        <v>0</v>
      </c>
      <c r="BY63" s="46">
        <f t="shared" si="21"/>
        <v>2295.4</v>
      </c>
      <c r="BZ63" s="46">
        <f t="shared" si="67"/>
        <v>2295.4</v>
      </c>
      <c r="CA63" s="46">
        <f t="shared" si="67"/>
        <v>0</v>
      </c>
      <c r="CB63" s="46">
        <f t="shared" si="67"/>
        <v>0</v>
      </c>
      <c r="CC63" s="46">
        <f t="shared" si="67"/>
        <v>0</v>
      </c>
      <c r="CD63" s="46">
        <f t="shared" si="22"/>
        <v>2368.6</v>
      </c>
      <c r="CE63" s="46">
        <f t="shared" si="67"/>
        <v>2368.6</v>
      </c>
      <c r="CF63" s="46">
        <f t="shared" si="67"/>
        <v>0</v>
      </c>
      <c r="CG63" s="46">
        <f t="shared" si="67"/>
        <v>0</v>
      </c>
      <c r="CH63" s="46">
        <f t="shared" si="67"/>
        <v>0</v>
      </c>
      <c r="CI63" s="46">
        <f t="shared" si="23"/>
        <v>0</v>
      </c>
      <c r="CJ63" s="77">
        <f t="shared" si="67"/>
        <v>0</v>
      </c>
      <c r="CK63" s="77">
        <f t="shared" si="67"/>
        <v>0</v>
      </c>
      <c r="CL63" s="77">
        <f t="shared" si="67"/>
        <v>0</v>
      </c>
      <c r="CM63" s="77">
        <f t="shared" si="67"/>
        <v>0</v>
      </c>
      <c r="CN63" s="62">
        <f t="shared" si="24"/>
        <v>2253.1</v>
      </c>
      <c r="CO63" s="77">
        <f t="shared" si="67"/>
        <v>2253.1</v>
      </c>
      <c r="CP63" s="77">
        <f t="shared" si="67"/>
        <v>0</v>
      </c>
      <c r="CQ63" s="77">
        <f t="shared" si="67"/>
        <v>0</v>
      </c>
      <c r="CR63" s="77">
        <f t="shared" si="67"/>
        <v>0</v>
      </c>
      <c r="CS63" s="62">
        <f t="shared" si="25"/>
        <v>2188.8000000000002</v>
      </c>
      <c r="CT63" s="77">
        <f t="shared" si="67"/>
        <v>2188.8000000000002</v>
      </c>
      <c r="CU63" s="77">
        <f t="shared" ref="CU63:DQ63" si="68">SUM(CU64:CU65)</f>
        <v>0</v>
      </c>
      <c r="CV63" s="77">
        <f t="shared" si="68"/>
        <v>0</v>
      </c>
      <c r="CW63" s="77">
        <f t="shared" si="68"/>
        <v>0</v>
      </c>
      <c r="CX63" s="62">
        <f t="shared" si="26"/>
        <v>2295.4</v>
      </c>
      <c r="CY63" s="77">
        <f t="shared" si="68"/>
        <v>2295.4</v>
      </c>
      <c r="CZ63" s="77">
        <f t="shared" si="68"/>
        <v>0</v>
      </c>
      <c r="DA63" s="77">
        <f t="shared" si="68"/>
        <v>0</v>
      </c>
      <c r="DB63" s="77">
        <f t="shared" si="68"/>
        <v>0</v>
      </c>
      <c r="DC63" s="62">
        <f t="shared" si="27"/>
        <v>2253.1</v>
      </c>
      <c r="DD63" s="77">
        <f t="shared" si="68"/>
        <v>2253.1</v>
      </c>
      <c r="DE63" s="77">
        <f t="shared" si="68"/>
        <v>0</v>
      </c>
      <c r="DF63" s="77">
        <f t="shared" si="68"/>
        <v>0</v>
      </c>
      <c r="DG63" s="77">
        <f t="shared" si="68"/>
        <v>0</v>
      </c>
      <c r="DH63" s="62">
        <f t="shared" si="29"/>
        <v>2188.8000000000002</v>
      </c>
      <c r="DI63" s="77">
        <f t="shared" si="68"/>
        <v>2188.8000000000002</v>
      </c>
      <c r="DJ63" s="77">
        <f t="shared" si="68"/>
        <v>0</v>
      </c>
      <c r="DK63" s="77">
        <f t="shared" si="68"/>
        <v>0</v>
      </c>
      <c r="DL63" s="77">
        <f t="shared" si="68"/>
        <v>0</v>
      </c>
      <c r="DM63" s="62">
        <f t="shared" si="30"/>
        <v>2295.4</v>
      </c>
      <c r="DN63" s="77">
        <f t="shared" si="68"/>
        <v>2295.4</v>
      </c>
      <c r="DO63" s="77">
        <f t="shared" si="68"/>
        <v>0</v>
      </c>
      <c r="DP63" s="77">
        <f t="shared" si="68"/>
        <v>0</v>
      </c>
      <c r="DQ63" s="77">
        <f t="shared" si="68"/>
        <v>0</v>
      </c>
      <c r="DR63" s="78" t="s">
        <v>135</v>
      </c>
    </row>
    <row r="64" spans="1:122" s="66" customFormat="1" ht="39.6" customHeight="1" x14ac:dyDescent="0.3">
      <c r="A64" s="286" t="s">
        <v>28</v>
      </c>
      <c r="B64" s="284" t="s">
        <v>76</v>
      </c>
      <c r="C64" s="35" t="s">
        <v>237</v>
      </c>
      <c r="D64" s="36" t="s">
        <v>238</v>
      </c>
      <c r="E64" s="36" t="s">
        <v>239</v>
      </c>
      <c r="F64" s="36"/>
      <c r="G64" s="36"/>
      <c r="H64" s="36"/>
      <c r="I64" s="36"/>
      <c r="J64" s="36"/>
      <c r="K64" s="36"/>
      <c r="L64" s="36"/>
      <c r="M64" s="36"/>
      <c r="N64" s="36"/>
      <c r="O64" s="36"/>
      <c r="P64" s="36"/>
      <c r="Q64" s="36"/>
      <c r="R64" s="36"/>
      <c r="S64" s="36"/>
      <c r="T64" s="36"/>
      <c r="U64" s="36"/>
      <c r="V64" s="36"/>
      <c r="W64" s="36"/>
      <c r="X64" s="36"/>
      <c r="Y64" s="36"/>
      <c r="Z64" s="36"/>
      <c r="AA64" s="36"/>
      <c r="AB64" s="36"/>
      <c r="AC64" s="36"/>
      <c r="AD64" s="37" t="s">
        <v>154</v>
      </c>
      <c r="AE64" s="37" t="s">
        <v>221</v>
      </c>
      <c r="AF64" s="46">
        <f t="shared" si="31"/>
        <v>2125.5</v>
      </c>
      <c r="AG64" s="46">
        <f t="shared" si="31"/>
        <v>2125.5</v>
      </c>
      <c r="AH64" s="38">
        <v>2125.5</v>
      </c>
      <c r="AI64" s="38">
        <v>2125.5</v>
      </c>
      <c r="AJ64" s="38">
        <v>0</v>
      </c>
      <c r="AK64" s="38">
        <v>0</v>
      </c>
      <c r="AL64" s="38">
        <v>0</v>
      </c>
      <c r="AM64" s="38">
        <v>0</v>
      </c>
      <c r="AN64" s="38">
        <v>0</v>
      </c>
      <c r="AO64" s="38">
        <v>0</v>
      </c>
      <c r="AP64" s="46">
        <f t="shared" si="32"/>
        <v>2184.3000000000002</v>
      </c>
      <c r="AQ64" s="38">
        <v>2184.3000000000002</v>
      </c>
      <c r="AR64" s="38">
        <v>0</v>
      </c>
      <c r="AS64" s="38">
        <v>0</v>
      </c>
      <c r="AT64" s="38">
        <v>0</v>
      </c>
      <c r="AU64" s="46">
        <f t="shared" si="18"/>
        <v>2291</v>
      </c>
      <c r="AV64" s="38">
        <v>2291</v>
      </c>
      <c r="AW64" s="38">
        <v>0</v>
      </c>
      <c r="AX64" s="38">
        <v>0</v>
      </c>
      <c r="AY64" s="38">
        <v>0</v>
      </c>
      <c r="AZ64" s="46">
        <f t="shared" si="33"/>
        <v>2364.5</v>
      </c>
      <c r="BA64" s="38">
        <v>2364.5</v>
      </c>
      <c r="BB64" s="38">
        <v>0</v>
      </c>
      <c r="BC64" s="38">
        <v>0</v>
      </c>
      <c r="BD64" s="38">
        <v>0</v>
      </c>
      <c r="BE64" s="46">
        <f t="shared" si="19"/>
        <v>0</v>
      </c>
      <c r="BF64" s="38">
        <v>0</v>
      </c>
      <c r="BG64" s="38">
        <v>0</v>
      </c>
      <c r="BH64" s="38">
        <v>0</v>
      </c>
      <c r="BI64" s="38">
        <v>0</v>
      </c>
      <c r="BJ64" s="46">
        <f t="shared" si="34"/>
        <v>2125.5</v>
      </c>
      <c r="BK64" s="46">
        <f t="shared" si="34"/>
        <v>2125.5</v>
      </c>
      <c r="BL64" s="38">
        <v>2125.5</v>
      </c>
      <c r="BM64" s="38">
        <v>2125.5</v>
      </c>
      <c r="BN64" s="38">
        <v>0</v>
      </c>
      <c r="BO64" s="38">
        <v>0</v>
      </c>
      <c r="BP64" s="38">
        <v>0</v>
      </c>
      <c r="BQ64" s="38">
        <v>0</v>
      </c>
      <c r="BR64" s="38">
        <v>0</v>
      </c>
      <c r="BS64" s="38">
        <v>0</v>
      </c>
      <c r="BT64" s="46">
        <f t="shared" si="20"/>
        <v>2184.3000000000002</v>
      </c>
      <c r="BU64" s="38">
        <v>2184.3000000000002</v>
      </c>
      <c r="BV64" s="38">
        <v>0</v>
      </c>
      <c r="BW64" s="38">
        <v>0</v>
      </c>
      <c r="BX64" s="38">
        <v>0</v>
      </c>
      <c r="BY64" s="46">
        <f t="shared" si="21"/>
        <v>2291</v>
      </c>
      <c r="BZ64" s="38">
        <v>2291</v>
      </c>
      <c r="CA64" s="38">
        <v>0</v>
      </c>
      <c r="CB64" s="38">
        <v>0</v>
      </c>
      <c r="CC64" s="38">
        <v>0</v>
      </c>
      <c r="CD64" s="46">
        <f t="shared" si="22"/>
        <v>2364.5</v>
      </c>
      <c r="CE64" s="38">
        <v>2364.5</v>
      </c>
      <c r="CF64" s="38">
        <v>0</v>
      </c>
      <c r="CG64" s="38">
        <v>0</v>
      </c>
      <c r="CH64" s="38">
        <v>0</v>
      </c>
      <c r="CI64" s="46">
        <f t="shared" si="23"/>
        <v>0</v>
      </c>
      <c r="CJ64" s="67">
        <v>0</v>
      </c>
      <c r="CK64" s="67">
        <v>0</v>
      </c>
      <c r="CL64" s="67">
        <v>0</v>
      </c>
      <c r="CM64" s="67">
        <v>0</v>
      </c>
      <c r="CN64" s="62">
        <f t="shared" si="24"/>
        <v>2125.5</v>
      </c>
      <c r="CO64" s="67">
        <v>2125.5</v>
      </c>
      <c r="CP64" s="67">
        <v>0</v>
      </c>
      <c r="CQ64" s="67">
        <v>0</v>
      </c>
      <c r="CR64" s="67">
        <v>0</v>
      </c>
      <c r="CS64" s="62">
        <f t="shared" si="25"/>
        <v>2184.3000000000002</v>
      </c>
      <c r="CT64" s="67">
        <v>2184.3000000000002</v>
      </c>
      <c r="CU64" s="67">
        <v>0</v>
      </c>
      <c r="CV64" s="67">
        <v>0</v>
      </c>
      <c r="CW64" s="67">
        <v>0</v>
      </c>
      <c r="CX64" s="62">
        <f t="shared" si="26"/>
        <v>2291</v>
      </c>
      <c r="CY64" s="67">
        <v>2291</v>
      </c>
      <c r="CZ64" s="68">
        <v>0</v>
      </c>
      <c r="DA64" s="69">
        <v>0</v>
      </c>
      <c r="DB64" s="67">
        <v>0</v>
      </c>
      <c r="DC64" s="62">
        <f t="shared" si="27"/>
        <v>2125.5</v>
      </c>
      <c r="DD64" s="67">
        <v>2125.5</v>
      </c>
      <c r="DE64" s="67">
        <v>0</v>
      </c>
      <c r="DF64" s="67">
        <v>0</v>
      </c>
      <c r="DG64" s="67">
        <v>0</v>
      </c>
      <c r="DH64" s="62">
        <f t="shared" si="29"/>
        <v>2184.3000000000002</v>
      </c>
      <c r="DI64" s="67">
        <v>2184.3000000000002</v>
      </c>
      <c r="DJ64" s="67">
        <v>0</v>
      </c>
      <c r="DK64" s="67">
        <v>0</v>
      </c>
      <c r="DL64" s="67">
        <v>0</v>
      </c>
      <c r="DM64" s="62">
        <f t="shared" si="30"/>
        <v>2291</v>
      </c>
      <c r="DN64" s="67">
        <v>2291</v>
      </c>
      <c r="DO64" s="67">
        <v>0</v>
      </c>
      <c r="DP64" s="67">
        <v>0</v>
      </c>
      <c r="DQ64" s="67">
        <v>0</v>
      </c>
      <c r="DR64" s="70" t="s">
        <v>171</v>
      </c>
    </row>
    <row r="65" spans="1:122" s="66" customFormat="1" ht="36.6" customHeight="1" x14ac:dyDescent="0.3">
      <c r="A65" s="286" t="s">
        <v>240</v>
      </c>
      <c r="B65" s="284" t="s">
        <v>241</v>
      </c>
      <c r="C65" s="35" t="s">
        <v>237</v>
      </c>
      <c r="D65" s="36" t="s">
        <v>242</v>
      </c>
      <c r="E65" s="36" t="s">
        <v>239</v>
      </c>
      <c r="F65" s="36"/>
      <c r="G65" s="36"/>
      <c r="H65" s="36"/>
      <c r="I65" s="36"/>
      <c r="J65" s="36"/>
      <c r="K65" s="36"/>
      <c r="L65" s="36"/>
      <c r="M65" s="36"/>
      <c r="N65" s="36"/>
      <c r="O65" s="36"/>
      <c r="P65" s="36"/>
      <c r="Q65" s="36"/>
      <c r="R65" s="36"/>
      <c r="S65" s="36"/>
      <c r="T65" s="36"/>
      <c r="U65" s="36"/>
      <c r="V65" s="36"/>
      <c r="W65" s="36"/>
      <c r="X65" s="36"/>
      <c r="Y65" s="36"/>
      <c r="Z65" s="36"/>
      <c r="AA65" s="36"/>
      <c r="AB65" s="36"/>
      <c r="AC65" s="36"/>
      <c r="AD65" s="37" t="s">
        <v>154</v>
      </c>
      <c r="AE65" s="37" t="s">
        <v>153</v>
      </c>
      <c r="AF65" s="46">
        <f t="shared" si="31"/>
        <v>127.6</v>
      </c>
      <c r="AG65" s="46">
        <f t="shared" si="31"/>
        <v>127.6</v>
      </c>
      <c r="AH65" s="38">
        <v>127.6</v>
      </c>
      <c r="AI65" s="38">
        <v>127.6</v>
      </c>
      <c r="AJ65" s="38">
        <v>0</v>
      </c>
      <c r="AK65" s="38">
        <v>0</v>
      </c>
      <c r="AL65" s="38">
        <v>0</v>
      </c>
      <c r="AM65" s="38">
        <v>0</v>
      </c>
      <c r="AN65" s="38">
        <v>0</v>
      </c>
      <c r="AO65" s="38">
        <v>0</v>
      </c>
      <c r="AP65" s="46">
        <f t="shared" si="32"/>
        <v>4.5</v>
      </c>
      <c r="AQ65" s="38">
        <v>4.5</v>
      </c>
      <c r="AR65" s="38">
        <v>0</v>
      </c>
      <c r="AS65" s="38">
        <v>0</v>
      </c>
      <c r="AT65" s="38">
        <v>0</v>
      </c>
      <c r="AU65" s="46">
        <f t="shared" si="18"/>
        <v>4.4000000000000004</v>
      </c>
      <c r="AV65" s="38">
        <v>4.4000000000000004</v>
      </c>
      <c r="AW65" s="38">
        <v>0</v>
      </c>
      <c r="AX65" s="38">
        <v>0</v>
      </c>
      <c r="AY65" s="38">
        <v>0</v>
      </c>
      <c r="AZ65" s="46">
        <f t="shared" si="33"/>
        <v>4.0999999999999996</v>
      </c>
      <c r="BA65" s="38">
        <v>4.0999999999999996</v>
      </c>
      <c r="BB65" s="38">
        <v>0</v>
      </c>
      <c r="BC65" s="38">
        <v>0</v>
      </c>
      <c r="BD65" s="38">
        <v>0</v>
      </c>
      <c r="BE65" s="46">
        <f t="shared" si="19"/>
        <v>0</v>
      </c>
      <c r="BF65" s="38">
        <v>0</v>
      </c>
      <c r="BG65" s="38">
        <v>0</v>
      </c>
      <c r="BH65" s="38">
        <v>0</v>
      </c>
      <c r="BI65" s="38">
        <v>0</v>
      </c>
      <c r="BJ65" s="46">
        <f t="shared" si="34"/>
        <v>127.6</v>
      </c>
      <c r="BK65" s="46">
        <f t="shared" si="34"/>
        <v>127.6</v>
      </c>
      <c r="BL65" s="38">
        <v>127.6</v>
      </c>
      <c r="BM65" s="38">
        <v>127.6</v>
      </c>
      <c r="BN65" s="38">
        <v>0</v>
      </c>
      <c r="BO65" s="38">
        <v>0</v>
      </c>
      <c r="BP65" s="38">
        <v>0</v>
      </c>
      <c r="BQ65" s="38">
        <v>0</v>
      </c>
      <c r="BR65" s="38">
        <v>0</v>
      </c>
      <c r="BS65" s="38">
        <v>0</v>
      </c>
      <c r="BT65" s="46">
        <f t="shared" si="20"/>
        <v>4.5</v>
      </c>
      <c r="BU65" s="38">
        <v>4.5</v>
      </c>
      <c r="BV65" s="38">
        <v>0</v>
      </c>
      <c r="BW65" s="38">
        <v>0</v>
      </c>
      <c r="BX65" s="38">
        <v>0</v>
      </c>
      <c r="BY65" s="46">
        <f t="shared" si="21"/>
        <v>4.4000000000000004</v>
      </c>
      <c r="BZ65" s="38">
        <v>4.4000000000000004</v>
      </c>
      <c r="CA65" s="38">
        <v>0</v>
      </c>
      <c r="CB65" s="38">
        <v>0</v>
      </c>
      <c r="CC65" s="38">
        <v>0</v>
      </c>
      <c r="CD65" s="46">
        <f t="shared" si="22"/>
        <v>4.0999999999999996</v>
      </c>
      <c r="CE65" s="38">
        <v>4.0999999999999996</v>
      </c>
      <c r="CF65" s="38">
        <v>0</v>
      </c>
      <c r="CG65" s="38">
        <v>0</v>
      </c>
      <c r="CH65" s="38">
        <v>0</v>
      </c>
      <c r="CI65" s="46">
        <f t="shared" si="23"/>
        <v>0</v>
      </c>
      <c r="CJ65" s="67">
        <v>0</v>
      </c>
      <c r="CK65" s="67">
        <v>0</v>
      </c>
      <c r="CL65" s="67">
        <v>0</v>
      </c>
      <c r="CM65" s="67">
        <v>0</v>
      </c>
      <c r="CN65" s="62">
        <f t="shared" si="24"/>
        <v>127.6</v>
      </c>
      <c r="CO65" s="67">
        <v>127.6</v>
      </c>
      <c r="CP65" s="67">
        <v>0</v>
      </c>
      <c r="CQ65" s="67">
        <v>0</v>
      </c>
      <c r="CR65" s="67">
        <v>0</v>
      </c>
      <c r="CS65" s="62">
        <f t="shared" si="25"/>
        <v>4.5</v>
      </c>
      <c r="CT65" s="67">
        <v>4.5</v>
      </c>
      <c r="CU65" s="67">
        <v>0</v>
      </c>
      <c r="CV65" s="67">
        <v>0</v>
      </c>
      <c r="CW65" s="67">
        <v>0</v>
      </c>
      <c r="CX65" s="62">
        <f t="shared" si="26"/>
        <v>4.4000000000000004</v>
      </c>
      <c r="CY65" s="67">
        <v>4.4000000000000004</v>
      </c>
      <c r="CZ65" s="68">
        <v>0</v>
      </c>
      <c r="DA65" s="69">
        <v>0</v>
      </c>
      <c r="DB65" s="67">
        <v>0</v>
      </c>
      <c r="DC65" s="62">
        <f t="shared" si="27"/>
        <v>127.6</v>
      </c>
      <c r="DD65" s="67">
        <v>127.6</v>
      </c>
      <c r="DE65" s="67">
        <v>0</v>
      </c>
      <c r="DF65" s="67">
        <v>0</v>
      </c>
      <c r="DG65" s="67">
        <v>0</v>
      </c>
      <c r="DH65" s="62">
        <f t="shared" si="29"/>
        <v>4.5</v>
      </c>
      <c r="DI65" s="67">
        <v>4.5</v>
      </c>
      <c r="DJ65" s="67">
        <v>0</v>
      </c>
      <c r="DK65" s="67">
        <v>0</v>
      </c>
      <c r="DL65" s="67">
        <v>0</v>
      </c>
      <c r="DM65" s="62">
        <f t="shared" si="30"/>
        <v>4.4000000000000004</v>
      </c>
      <c r="DN65" s="67">
        <v>4.4000000000000004</v>
      </c>
      <c r="DO65" s="67">
        <v>0</v>
      </c>
      <c r="DP65" s="67">
        <v>0</v>
      </c>
      <c r="DQ65" s="67">
        <v>0</v>
      </c>
      <c r="DR65" s="70" t="s">
        <v>171</v>
      </c>
    </row>
    <row r="66" spans="1:122" s="66" customFormat="1" ht="39.6" x14ac:dyDescent="0.3">
      <c r="A66" s="287" t="s">
        <v>243</v>
      </c>
      <c r="B66" s="285" t="s">
        <v>244</v>
      </c>
      <c r="C66" s="44" t="s">
        <v>11</v>
      </c>
      <c r="D66" s="44" t="s">
        <v>11</v>
      </c>
      <c r="E66" s="44" t="s">
        <v>11</v>
      </c>
      <c r="F66" s="44" t="s">
        <v>11</v>
      </c>
      <c r="G66" s="44" t="s">
        <v>11</v>
      </c>
      <c r="H66" s="44" t="s">
        <v>11</v>
      </c>
      <c r="I66" s="44" t="s">
        <v>11</v>
      </c>
      <c r="J66" s="44" t="s">
        <v>11</v>
      </c>
      <c r="K66" s="44" t="s">
        <v>11</v>
      </c>
      <c r="L66" s="44" t="s">
        <v>11</v>
      </c>
      <c r="M66" s="44" t="s">
        <v>11</v>
      </c>
      <c r="N66" s="44" t="s">
        <v>11</v>
      </c>
      <c r="O66" s="44" t="s">
        <v>11</v>
      </c>
      <c r="P66" s="44" t="s">
        <v>11</v>
      </c>
      <c r="Q66" s="44" t="s">
        <v>11</v>
      </c>
      <c r="R66" s="44" t="s">
        <v>11</v>
      </c>
      <c r="S66" s="44" t="s">
        <v>11</v>
      </c>
      <c r="T66" s="44" t="s">
        <v>11</v>
      </c>
      <c r="U66" s="44" t="s">
        <v>11</v>
      </c>
      <c r="V66" s="44" t="s">
        <v>11</v>
      </c>
      <c r="W66" s="44" t="s">
        <v>11</v>
      </c>
      <c r="X66" s="44" t="s">
        <v>11</v>
      </c>
      <c r="Y66" s="44" t="s">
        <v>11</v>
      </c>
      <c r="Z66" s="44" t="s">
        <v>11</v>
      </c>
      <c r="AA66" s="44" t="s">
        <v>11</v>
      </c>
      <c r="AB66" s="44" t="s">
        <v>11</v>
      </c>
      <c r="AC66" s="44" t="s">
        <v>11</v>
      </c>
      <c r="AD66" s="45" t="s">
        <v>11</v>
      </c>
      <c r="AE66" s="45" t="s">
        <v>11</v>
      </c>
      <c r="AF66" s="46">
        <f t="shared" si="31"/>
        <v>63264.800000000003</v>
      </c>
      <c r="AG66" s="46">
        <f t="shared" si="31"/>
        <v>62310.399999999994</v>
      </c>
      <c r="AH66" s="46">
        <f>AH67+AH68+AH70+AH71+AH73+AH74+AH75+AH76</f>
        <v>0</v>
      </c>
      <c r="AI66" s="46">
        <f t="shared" ref="AI66:AO66" si="69">AI67+AI68+AI70+AI71+AI73+AI74+AI75+AI76</f>
        <v>0</v>
      </c>
      <c r="AJ66" s="46">
        <f t="shared" si="69"/>
        <v>47338.200000000004</v>
      </c>
      <c r="AK66" s="46">
        <f t="shared" si="69"/>
        <v>46757.2</v>
      </c>
      <c r="AL66" s="46">
        <f t="shared" si="69"/>
        <v>0</v>
      </c>
      <c r="AM66" s="46">
        <f t="shared" si="69"/>
        <v>0</v>
      </c>
      <c r="AN66" s="46">
        <f t="shared" si="69"/>
        <v>15926.6</v>
      </c>
      <c r="AO66" s="46">
        <f t="shared" si="69"/>
        <v>15553.2</v>
      </c>
      <c r="AP66" s="46">
        <f t="shared" si="32"/>
        <v>69808</v>
      </c>
      <c r="AQ66" s="46">
        <f t="shared" ref="AQ66:AT66" si="70">AQ67+AQ68+AQ70+AQ71+AQ73+AQ74+AQ75+AQ76</f>
        <v>0</v>
      </c>
      <c r="AR66" s="46">
        <f t="shared" si="70"/>
        <v>51866</v>
      </c>
      <c r="AS66" s="46">
        <f t="shared" si="70"/>
        <v>0</v>
      </c>
      <c r="AT66" s="46">
        <f t="shared" si="70"/>
        <v>17942</v>
      </c>
      <c r="AU66" s="46">
        <f t="shared" si="18"/>
        <v>63999.200000000004</v>
      </c>
      <c r="AV66" s="46">
        <f t="shared" ref="AV66:AY66" si="71">AV67+AV68+AV70+AV71+AV73+AV74+AV75+AV76</f>
        <v>0</v>
      </c>
      <c r="AW66" s="46">
        <f t="shared" si="71"/>
        <v>53514.600000000006</v>
      </c>
      <c r="AX66" s="46">
        <f t="shared" si="71"/>
        <v>0</v>
      </c>
      <c r="AY66" s="46">
        <f t="shared" si="71"/>
        <v>10484.6</v>
      </c>
      <c r="AZ66" s="46">
        <f t="shared" si="33"/>
        <v>61224.000000000007</v>
      </c>
      <c r="BA66" s="46">
        <f t="shared" ref="BA66:BD66" si="72">BA67+BA68+BA70+BA71+BA73+BA74+BA75+BA76</f>
        <v>0</v>
      </c>
      <c r="BB66" s="46">
        <f t="shared" si="72"/>
        <v>54589.400000000009</v>
      </c>
      <c r="BC66" s="46">
        <f t="shared" si="72"/>
        <v>0</v>
      </c>
      <c r="BD66" s="46">
        <f t="shared" si="72"/>
        <v>6634.6</v>
      </c>
      <c r="BE66" s="46">
        <f t="shared" si="19"/>
        <v>7084.6</v>
      </c>
      <c r="BF66" s="46">
        <f t="shared" ref="BF66:BI66" si="73">BF67+BF68+BF70+BF71+BF73+BF74+BF75+BF76</f>
        <v>0</v>
      </c>
      <c r="BG66" s="46">
        <f t="shared" si="73"/>
        <v>0</v>
      </c>
      <c r="BH66" s="46">
        <f t="shared" si="73"/>
        <v>0</v>
      </c>
      <c r="BI66" s="46">
        <f t="shared" si="73"/>
        <v>7084.6</v>
      </c>
      <c r="BJ66" s="46">
        <f t="shared" si="34"/>
        <v>63264.800000000003</v>
      </c>
      <c r="BK66" s="46">
        <f t="shared" si="34"/>
        <v>62310.399999999994</v>
      </c>
      <c r="BL66" s="46">
        <f t="shared" ref="BL66:BS66" si="74">BL67+BL68+BL70+BL71+BL73+BL74+BL75+BL76</f>
        <v>0</v>
      </c>
      <c r="BM66" s="46">
        <f t="shared" si="74"/>
        <v>0</v>
      </c>
      <c r="BN66" s="46">
        <f t="shared" si="74"/>
        <v>47338.200000000004</v>
      </c>
      <c r="BO66" s="46">
        <f t="shared" si="74"/>
        <v>46757.2</v>
      </c>
      <c r="BP66" s="46">
        <f t="shared" si="74"/>
        <v>0</v>
      </c>
      <c r="BQ66" s="46">
        <f t="shared" si="74"/>
        <v>0</v>
      </c>
      <c r="BR66" s="46">
        <f t="shared" si="74"/>
        <v>15926.6</v>
      </c>
      <c r="BS66" s="46">
        <f t="shared" si="74"/>
        <v>15553.2</v>
      </c>
      <c r="BT66" s="46">
        <f t="shared" si="20"/>
        <v>69808</v>
      </c>
      <c r="BU66" s="46">
        <f t="shared" ref="BU66:BX66" si="75">BU67+BU68+BU70+BU71+BU73+BU74+BU75+BU76</f>
        <v>0</v>
      </c>
      <c r="BV66" s="46">
        <f t="shared" si="75"/>
        <v>51866</v>
      </c>
      <c r="BW66" s="46">
        <f t="shared" si="75"/>
        <v>0</v>
      </c>
      <c r="BX66" s="46">
        <f t="shared" si="75"/>
        <v>17942</v>
      </c>
      <c r="BY66" s="46">
        <f t="shared" si="21"/>
        <v>63999.200000000004</v>
      </c>
      <c r="BZ66" s="46">
        <f t="shared" ref="BZ66:CC66" si="76">BZ67+BZ68+BZ70+BZ71+BZ73+BZ74+BZ75+BZ76</f>
        <v>0</v>
      </c>
      <c r="CA66" s="46">
        <f t="shared" si="76"/>
        <v>53514.600000000006</v>
      </c>
      <c r="CB66" s="46">
        <f t="shared" si="76"/>
        <v>0</v>
      </c>
      <c r="CC66" s="46">
        <f t="shared" si="76"/>
        <v>10484.6</v>
      </c>
      <c r="CD66" s="46">
        <f t="shared" si="22"/>
        <v>61224.000000000007</v>
      </c>
      <c r="CE66" s="46">
        <f t="shared" ref="CE66:CH66" si="77">CE67+CE68+CE70+CE71+CE73+CE74+CE75+CE76</f>
        <v>0</v>
      </c>
      <c r="CF66" s="46">
        <f t="shared" si="77"/>
        <v>54589.400000000009</v>
      </c>
      <c r="CG66" s="46">
        <f t="shared" si="77"/>
        <v>0</v>
      </c>
      <c r="CH66" s="46">
        <f t="shared" si="77"/>
        <v>6634.6</v>
      </c>
      <c r="CI66" s="46">
        <f t="shared" si="23"/>
        <v>7084.6</v>
      </c>
      <c r="CJ66" s="77">
        <f t="shared" ref="CJ66:CM66" si="78">CJ67+CJ68+CJ70+CJ71+CJ73+CJ74+CJ75+CJ76</f>
        <v>0</v>
      </c>
      <c r="CK66" s="77">
        <f t="shared" si="78"/>
        <v>0</v>
      </c>
      <c r="CL66" s="77">
        <f t="shared" si="78"/>
        <v>0</v>
      </c>
      <c r="CM66" s="77">
        <f t="shared" si="78"/>
        <v>7084.6</v>
      </c>
      <c r="CN66" s="62">
        <f t="shared" si="24"/>
        <v>63264.800000000003</v>
      </c>
      <c r="CO66" s="77">
        <f t="shared" ref="CO66:CR66" si="79">CO67+CO68+CO70+CO71+CO73+CO74+CO75+CO76</f>
        <v>0</v>
      </c>
      <c r="CP66" s="77">
        <f t="shared" si="79"/>
        <v>47338.200000000004</v>
      </c>
      <c r="CQ66" s="77">
        <f t="shared" si="79"/>
        <v>0</v>
      </c>
      <c r="CR66" s="77">
        <f t="shared" si="79"/>
        <v>15926.6</v>
      </c>
      <c r="CS66" s="62">
        <f t="shared" si="25"/>
        <v>69808</v>
      </c>
      <c r="CT66" s="77">
        <f t="shared" ref="CT66:CW66" si="80">CT67+CT68+CT70+CT71+CT73+CT74+CT75+CT76</f>
        <v>0</v>
      </c>
      <c r="CU66" s="77">
        <f t="shared" si="80"/>
        <v>51866</v>
      </c>
      <c r="CV66" s="77">
        <f t="shared" si="80"/>
        <v>0</v>
      </c>
      <c r="CW66" s="77">
        <f t="shared" si="80"/>
        <v>17942</v>
      </c>
      <c r="CX66" s="62">
        <f t="shared" si="26"/>
        <v>63999.200000000004</v>
      </c>
      <c r="CY66" s="77">
        <f t="shared" ref="CY66:DB66" si="81">CY67+CY68+CY70+CY71+CY73+CY74+CY75+CY76</f>
        <v>0</v>
      </c>
      <c r="CZ66" s="77">
        <f t="shared" si="81"/>
        <v>53514.600000000006</v>
      </c>
      <c r="DA66" s="77">
        <f t="shared" si="81"/>
        <v>0</v>
      </c>
      <c r="DB66" s="77">
        <f t="shared" si="81"/>
        <v>10484.6</v>
      </c>
      <c r="DC66" s="62">
        <f t="shared" si="27"/>
        <v>63264.800000000003</v>
      </c>
      <c r="DD66" s="77">
        <f t="shared" ref="DD66:DG66" si="82">DD67+DD68+DD70+DD71+DD73+DD74+DD75+DD76</f>
        <v>0</v>
      </c>
      <c r="DE66" s="77">
        <f t="shared" si="82"/>
        <v>47338.200000000004</v>
      </c>
      <c r="DF66" s="77">
        <f t="shared" si="82"/>
        <v>0</v>
      </c>
      <c r="DG66" s="77">
        <f t="shared" si="82"/>
        <v>15926.6</v>
      </c>
      <c r="DH66" s="62">
        <f t="shared" si="29"/>
        <v>69808</v>
      </c>
      <c r="DI66" s="77">
        <f t="shared" ref="DI66:DL66" si="83">DI67+DI68+DI70+DI71+DI73+DI74+DI75+DI76</f>
        <v>0</v>
      </c>
      <c r="DJ66" s="77">
        <f t="shared" si="83"/>
        <v>51866</v>
      </c>
      <c r="DK66" s="77">
        <f t="shared" si="83"/>
        <v>0</v>
      </c>
      <c r="DL66" s="77">
        <f t="shared" si="83"/>
        <v>17942</v>
      </c>
      <c r="DM66" s="62">
        <f t="shared" si="30"/>
        <v>63999.200000000004</v>
      </c>
      <c r="DN66" s="77">
        <f t="shared" ref="DN66:DQ66" si="84">DN67+DN68+DN70+DN71+DN73+DN74+DN75+DN76</f>
        <v>0</v>
      </c>
      <c r="DO66" s="77">
        <f t="shared" si="84"/>
        <v>53514.600000000006</v>
      </c>
      <c r="DP66" s="77">
        <f t="shared" si="84"/>
        <v>0</v>
      </c>
      <c r="DQ66" s="77">
        <f t="shared" si="84"/>
        <v>10484.6</v>
      </c>
      <c r="DR66" s="78" t="s">
        <v>135</v>
      </c>
    </row>
    <row r="67" spans="1:122" s="66" customFormat="1" ht="178.2" customHeight="1" x14ac:dyDescent="0.3">
      <c r="A67" s="286" t="s">
        <v>245</v>
      </c>
      <c r="B67" s="284" t="s">
        <v>84</v>
      </c>
      <c r="C67" s="35" t="s">
        <v>232</v>
      </c>
      <c r="D67" s="36" t="s">
        <v>186</v>
      </c>
      <c r="E67" s="36" t="s">
        <v>141</v>
      </c>
      <c r="F67" s="36"/>
      <c r="G67" s="36"/>
      <c r="H67" s="36"/>
      <c r="I67" s="36"/>
      <c r="J67" s="36"/>
      <c r="K67" s="36"/>
      <c r="L67" s="36"/>
      <c r="M67" s="36"/>
      <c r="N67" s="36"/>
      <c r="O67" s="36"/>
      <c r="P67" s="36"/>
      <c r="Q67" s="36"/>
      <c r="R67" s="36"/>
      <c r="S67" s="36"/>
      <c r="T67" s="36"/>
      <c r="U67" s="36"/>
      <c r="V67" s="36"/>
      <c r="W67" s="36" t="s">
        <v>246</v>
      </c>
      <c r="X67" s="36" t="s">
        <v>186</v>
      </c>
      <c r="Y67" s="36" t="s">
        <v>247</v>
      </c>
      <c r="Z67" s="36"/>
      <c r="AA67" s="36"/>
      <c r="AB67" s="36"/>
      <c r="AC67" s="36" t="s">
        <v>5</v>
      </c>
      <c r="AD67" s="37" t="s">
        <v>233</v>
      </c>
      <c r="AE67" s="37" t="s">
        <v>168</v>
      </c>
      <c r="AF67" s="46">
        <f t="shared" si="31"/>
        <v>5593.8</v>
      </c>
      <c r="AG67" s="46">
        <f t="shared" si="31"/>
        <v>5593.8</v>
      </c>
      <c r="AH67" s="38">
        <v>0</v>
      </c>
      <c r="AI67" s="38">
        <v>0</v>
      </c>
      <c r="AJ67" s="38">
        <v>5593.8</v>
      </c>
      <c r="AK67" s="38">
        <v>5593.8</v>
      </c>
      <c r="AL67" s="38">
        <v>0</v>
      </c>
      <c r="AM67" s="38">
        <v>0</v>
      </c>
      <c r="AN67" s="38">
        <v>0</v>
      </c>
      <c r="AO67" s="38">
        <v>0</v>
      </c>
      <c r="AP67" s="46">
        <f t="shared" si="32"/>
        <v>6054</v>
      </c>
      <c r="AQ67" s="38">
        <v>0</v>
      </c>
      <c r="AR67" s="51">
        <v>6054</v>
      </c>
      <c r="AS67" s="38">
        <v>0</v>
      </c>
      <c r="AT67" s="38">
        <v>0</v>
      </c>
      <c r="AU67" s="46">
        <f t="shared" si="18"/>
        <v>6067.8</v>
      </c>
      <c r="AV67" s="38">
        <v>0</v>
      </c>
      <c r="AW67" s="38">
        <v>6067.8</v>
      </c>
      <c r="AX67" s="38">
        <v>0</v>
      </c>
      <c r="AY67" s="38">
        <v>0</v>
      </c>
      <c r="AZ67" s="46">
        <f t="shared" si="33"/>
        <v>6067.8</v>
      </c>
      <c r="BA67" s="38">
        <v>0</v>
      </c>
      <c r="BB67" s="38">
        <v>6067.8</v>
      </c>
      <c r="BC67" s="38">
        <v>0</v>
      </c>
      <c r="BD67" s="38">
        <v>0</v>
      </c>
      <c r="BE67" s="46">
        <f t="shared" si="19"/>
        <v>0</v>
      </c>
      <c r="BF67" s="38">
        <v>0</v>
      </c>
      <c r="BG67" s="38">
        <v>0</v>
      </c>
      <c r="BH67" s="38">
        <v>0</v>
      </c>
      <c r="BI67" s="38">
        <v>0</v>
      </c>
      <c r="BJ67" s="46">
        <f t="shared" si="34"/>
        <v>5593.8</v>
      </c>
      <c r="BK67" s="46">
        <f t="shared" si="34"/>
        <v>5593.8</v>
      </c>
      <c r="BL67" s="38">
        <v>0</v>
      </c>
      <c r="BM67" s="38">
        <v>0</v>
      </c>
      <c r="BN67" s="38">
        <v>5593.8</v>
      </c>
      <c r="BO67" s="38">
        <v>5593.8</v>
      </c>
      <c r="BP67" s="38">
        <v>0</v>
      </c>
      <c r="BQ67" s="38">
        <v>0</v>
      </c>
      <c r="BR67" s="38">
        <v>0</v>
      </c>
      <c r="BS67" s="38">
        <v>0</v>
      </c>
      <c r="BT67" s="46">
        <f t="shared" si="20"/>
        <v>6054</v>
      </c>
      <c r="BU67" s="38">
        <v>0</v>
      </c>
      <c r="BV67" s="38">
        <v>6054</v>
      </c>
      <c r="BW67" s="38">
        <v>0</v>
      </c>
      <c r="BX67" s="38">
        <v>0</v>
      </c>
      <c r="BY67" s="46">
        <f t="shared" si="21"/>
        <v>6067.8</v>
      </c>
      <c r="BZ67" s="38">
        <v>0</v>
      </c>
      <c r="CA67" s="38">
        <v>6067.8</v>
      </c>
      <c r="CB67" s="38">
        <v>0</v>
      </c>
      <c r="CC67" s="38">
        <v>0</v>
      </c>
      <c r="CD67" s="46">
        <f t="shared" si="22"/>
        <v>6067.8</v>
      </c>
      <c r="CE67" s="38">
        <v>0</v>
      </c>
      <c r="CF67" s="38">
        <v>6067.8</v>
      </c>
      <c r="CG67" s="38">
        <v>0</v>
      </c>
      <c r="CH67" s="38">
        <v>0</v>
      </c>
      <c r="CI67" s="46">
        <f t="shared" si="23"/>
        <v>0</v>
      </c>
      <c r="CJ67" s="67">
        <v>0</v>
      </c>
      <c r="CK67" s="67">
        <v>0</v>
      </c>
      <c r="CL67" s="67">
        <v>0</v>
      </c>
      <c r="CM67" s="67">
        <v>0</v>
      </c>
      <c r="CN67" s="62">
        <f t="shared" si="24"/>
        <v>5593.8</v>
      </c>
      <c r="CO67" s="67">
        <v>0</v>
      </c>
      <c r="CP67" s="67">
        <v>5593.8</v>
      </c>
      <c r="CQ67" s="67">
        <v>0</v>
      </c>
      <c r="CR67" s="67">
        <v>0</v>
      </c>
      <c r="CS67" s="62">
        <f t="shared" si="25"/>
        <v>6054</v>
      </c>
      <c r="CT67" s="67">
        <v>0</v>
      </c>
      <c r="CU67" s="67">
        <v>6054</v>
      </c>
      <c r="CV67" s="67">
        <v>0</v>
      </c>
      <c r="CW67" s="67">
        <v>0</v>
      </c>
      <c r="CX67" s="62">
        <f t="shared" si="26"/>
        <v>6067.8</v>
      </c>
      <c r="CY67" s="67">
        <v>0</v>
      </c>
      <c r="CZ67" s="67">
        <v>6067.8</v>
      </c>
      <c r="DA67" s="69">
        <v>0</v>
      </c>
      <c r="DB67" s="67">
        <v>0</v>
      </c>
      <c r="DC67" s="62">
        <f t="shared" si="27"/>
        <v>5593.8</v>
      </c>
      <c r="DD67" s="67">
        <v>0</v>
      </c>
      <c r="DE67" s="67">
        <v>5593.8</v>
      </c>
      <c r="DF67" s="67">
        <v>0</v>
      </c>
      <c r="DG67" s="67">
        <v>0</v>
      </c>
      <c r="DH67" s="62">
        <f t="shared" si="29"/>
        <v>6054</v>
      </c>
      <c r="DI67" s="67">
        <v>0</v>
      </c>
      <c r="DJ67" s="67">
        <v>6054</v>
      </c>
      <c r="DK67" s="67">
        <v>0</v>
      </c>
      <c r="DL67" s="67">
        <v>0</v>
      </c>
      <c r="DM67" s="62">
        <f t="shared" si="30"/>
        <v>6067.8</v>
      </c>
      <c r="DN67" s="67">
        <v>0</v>
      </c>
      <c r="DO67" s="67">
        <v>6067.8</v>
      </c>
      <c r="DP67" s="67">
        <v>0</v>
      </c>
      <c r="DQ67" s="67">
        <v>0</v>
      </c>
      <c r="DR67" s="70" t="s">
        <v>248</v>
      </c>
    </row>
    <row r="68" spans="1:122" s="66" customFormat="1" ht="169.2" customHeight="1" x14ac:dyDescent="0.3">
      <c r="A68" s="286" t="s">
        <v>249</v>
      </c>
      <c r="B68" s="284" t="s">
        <v>250</v>
      </c>
      <c r="C68" s="35"/>
      <c r="D68" s="36"/>
      <c r="E68" s="36"/>
      <c r="F68" s="36"/>
      <c r="G68" s="36"/>
      <c r="H68" s="36"/>
      <c r="I68" s="36"/>
      <c r="J68" s="36"/>
      <c r="K68" s="36"/>
      <c r="L68" s="36"/>
      <c r="M68" s="36"/>
      <c r="N68" s="36"/>
      <c r="O68" s="36"/>
      <c r="P68" s="36"/>
      <c r="Q68" s="36"/>
      <c r="R68" s="36"/>
      <c r="S68" s="36"/>
      <c r="T68" s="36"/>
      <c r="U68" s="36"/>
      <c r="V68" s="36"/>
      <c r="W68" s="36" t="s">
        <v>251</v>
      </c>
      <c r="X68" s="36" t="s">
        <v>186</v>
      </c>
      <c r="Y68" s="36" t="s">
        <v>252</v>
      </c>
      <c r="Z68" s="36"/>
      <c r="AA68" s="36"/>
      <c r="AB68" s="36"/>
      <c r="AC68" s="36" t="s">
        <v>5</v>
      </c>
      <c r="AD68" s="37" t="s">
        <v>233</v>
      </c>
      <c r="AE68" s="37" t="s">
        <v>168</v>
      </c>
      <c r="AF68" s="46">
        <f t="shared" si="31"/>
        <v>3293.1</v>
      </c>
      <c r="AG68" s="46">
        <f t="shared" si="31"/>
        <v>3293.1</v>
      </c>
      <c r="AH68" s="38">
        <v>0</v>
      </c>
      <c r="AI68" s="38">
        <v>0</v>
      </c>
      <c r="AJ68" s="38">
        <v>3293.1</v>
      </c>
      <c r="AK68" s="38">
        <v>3293.1</v>
      </c>
      <c r="AL68" s="38">
        <v>0</v>
      </c>
      <c r="AM68" s="38">
        <v>0</v>
      </c>
      <c r="AN68" s="38">
        <v>0</v>
      </c>
      <c r="AO68" s="38">
        <v>0</v>
      </c>
      <c r="AP68" s="46">
        <f t="shared" si="32"/>
        <v>4196.3999999999996</v>
      </c>
      <c r="AQ68" s="38">
        <v>0</v>
      </c>
      <c r="AR68" s="51">
        <v>4196.3999999999996</v>
      </c>
      <c r="AS68" s="38">
        <v>0</v>
      </c>
      <c r="AT68" s="38">
        <v>0</v>
      </c>
      <c r="AU68" s="46">
        <f t="shared" si="18"/>
        <v>4662.6000000000004</v>
      </c>
      <c r="AV68" s="38">
        <v>0</v>
      </c>
      <c r="AW68" s="38">
        <v>4662.6000000000004</v>
      </c>
      <c r="AX68" s="38">
        <v>0</v>
      </c>
      <c r="AY68" s="38">
        <v>0</v>
      </c>
      <c r="AZ68" s="46">
        <f t="shared" si="33"/>
        <v>4662.6000000000004</v>
      </c>
      <c r="BA68" s="38">
        <v>0</v>
      </c>
      <c r="BB68" s="38">
        <v>4662.6000000000004</v>
      </c>
      <c r="BC68" s="38">
        <v>0</v>
      </c>
      <c r="BD68" s="38">
        <v>0</v>
      </c>
      <c r="BE68" s="46">
        <f t="shared" si="19"/>
        <v>0</v>
      </c>
      <c r="BF68" s="38">
        <v>0</v>
      </c>
      <c r="BG68" s="38">
        <v>0</v>
      </c>
      <c r="BH68" s="38">
        <v>0</v>
      </c>
      <c r="BI68" s="38">
        <v>0</v>
      </c>
      <c r="BJ68" s="46">
        <f t="shared" si="34"/>
        <v>3293.1</v>
      </c>
      <c r="BK68" s="46">
        <f t="shared" si="34"/>
        <v>3293.1</v>
      </c>
      <c r="BL68" s="38">
        <v>0</v>
      </c>
      <c r="BM68" s="38">
        <v>0</v>
      </c>
      <c r="BN68" s="38">
        <v>3293.1</v>
      </c>
      <c r="BO68" s="38">
        <v>3293.1</v>
      </c>
      <c r="BP68" s="38">
        <v>0</v>
      </c>
      <c r="BQ68" s="38">
        <v>0</v>
      </c>
      <c r="BR68" s="38">
        <v>0</v>
      </c>
      <c r="BS68" s="38">
        <v>0</v>
      </c>
      <c r="BT68" s="46">
        <f t="shared" si="20"/>
        <v>4196.3999999999996</v>
      </c>
      <c r="BU68" s="38">
        <v>0</v>
      </c>
      <c r="BV68" s="38">
        <v>4196.3999999999996</v>
      </c>
      <c r="BW68" s="38">
        <v>0</v>
      </c>
      <c r="BX68" s="38">
        <v>0</v>
      </c>
      <c r="BY68" s="46">
        <f t="shared" si="21"/>
        <v>4662.6000000000004</v>
      </c>
      <c r="BZ68" s="38">
        <v>0</v>
      </c>
      <c r="CA68" s="38">
        <v>4662.6000000000004</v>
      </c>
      <c r="CB68" s="38">
        <v>0</v>
      </c>
      <c r="CC68" s="38">
        <v>0</v>
      </c>
      <c r="CD68" s="46">
        <f t="shared" si="22"/>
        <v>4662.6000000000004</v>
      </c>
      <c r="CE68" s="38">
        <v>0</v>
      </c>
      <c r="CF68" s="38">
        <v>4662.6000000000004</v>
      </c>
      <c r="CG68" s="38">
        <v>0</v>
      </c>
      <c r="CH68" s="38">
        <v>0</v>
      </c>
      <c r="CI68" s="46">
        <f t="shared" si="23"/>
        <v>0</v>
      </c>
      <c r="CJ68" s="67">
        <v>0</v>
      </c>
      <c r="CK68" s="67">
        <v>0</v>
      </c>
      <c r="CL68" s="67">
        <v>0</v>
      </c>
      <c r="CM68" s="67">
        <v>0</v>
      </c>
      <c r="CN68" s="62">
        <f t="shared" si="24"/>
        <v>3293.1</v>
      </c>
      <c r="CO68" s="67">
        <v>0</v>
      </c>
      <c r="CP68" s="67">
        <v>3293.1</v>
      </c>
      <c r="CQ68" s="67">
        <v>0</v>
      </c>
      <c r="CR68" s="67">
        <v>0</v>
      </c>
      <c r="CS68" s="62">
        <f t="shared" si="25"/>
        <v>4196.3999999999996</v>
      </c>
      <c r="CT68" s="67">
        <v>0</v>
      </c>
      <c r="CU68" s="67">
        <v>4196.3999999999996</v>
      </c>
      <c r="CV68" s="67">
        <v>0</v>
      </c>
      <c r="CW68" s="67">
        <v>0</v>
      </c>
      <c r="CX68" s="62">
        <f t="shared" si="26"/>
        <v>4662.6000000000004</v>
      </c>
      <c r="CY68" s="67">
        <v>0</v>
      </c>
      <c r="CZ68" s="68">
        <v>4662.6000000000004</v>
      </c>
      <c r="DA68" s="69">
        <v>0</v>
      </c>
      <c r="DB68" s="67">
        <v>0</v>
      </c>
      <c r="DC68" s="62">
        <f t="shared" si="27"/>
        <v>3293.1</v>
      </c>
      <c r="DD68" s="67">
        <v>0</v>
      </c>
      <c r="DE68" s="67">
        <v>3293.1</v>
      </c>
      <c r="DF68" s="67">
        <v>0</v>
      </c>
      <c r="DG68" s="67">
        <v>0</v>
      </c>
      <c r="DH68" s="62">
        <f t="shared" si="29"/>
        <v>4196.3999999999996</v>
      </c>
      <c r="DI68" s="67">
        <v>0</v>
      </c>
      <c r="DJ68" s="67">
        <v>4196.3999999999996</v>
      </c>
      <c r="DK68" s="67">
        <v>0</v>
      </c>
      <c r="DL68" s="67">
        <v>0</v>
      </c>
      <c r="DM68" s="62">
        <f t="shared" si="30"/>
        <v>4662.6000000000004</v>
      </c>
      <c r="DN68" s="67">
        <v>0</v>
      </c>
      <c r="DO68" s="67">
        <v>4662.6000000000004</v>
      </c>
      <c r="DP68" s="67">
        <v>0</v>
      </c>
      <c r="DQ68" s="67">
        <v>0</v>
      </c>
      <c r="DR68" s="70" t="s">
        <v>248</v>
      </c>
    </row>
    <row r="69" spans="1:122" s="92" customFormat="1" ht="62.4" hidden="1" customHeight="1" x14ac:dyDescent="0.3">
      <c r="A69" s="295"/>
      <c r="B69" s="291"/>
      <c r="C69" s="80"/>
      <c r="D69" s="81"/>
      <c r="E69" s="81"/>
      <c r="F69" s="81"/>
      <c r="G69" s="81"/>
      <c r="H69" s="81"/>
      <c r="I69" s="81"/>
      <c r="J69" s="81"/>
      <c r="K69" s="81"/>
      <c r="L69" s="81"/>
      <c r="M69" s="81"/>
      <c r="N69" s="81"/>
      <c r="O69" s="81"/>
      <c r="P69" s="81"/>
      <c r="Q69" s="81"/>
      <c r="R69" s="81"/>
      <c r="S69" s="81"/>
      <c r="T69" s="81"/>
      <c r="U69" s="81"/>
      <c r="V69" s="81"/>
      <c r="W69" s="82" t="s">
        <v>246</v>
      </c>
      <c r="X69" s="82" t="s">
        <v>186</v>
      </c>
      <c r="Y69" s="82" t="s">
        <v>247</v>
      </c>
      <c r="Z69" s="81"/>
      <c r="AA69" s="81"/>
      <c r="AB69" s="81"/>
      <c r="AC69" s="83"/>
      <c r="AD69" s="84"/>
      <c r="AE69" s="84"/>
      <c r="AF69" s="85">
        <f t="shared" si="31"/>
        <v>2231.9</v>
      </c>
      <c r="AG69" s="85">
        <f t="shared" si="31"/>
        <v>2231.9</v>
      </c>
      <c r="AH69" s="86">
        <v>0</v>
      </c>
      <c r="AI69" s="86">
        <v>0</v>
      </c>
      <c r="AJ69" s="86">
        <v>2231.9</v>
      </c>
      <c r="AK69" s="86">
        <v>2231.9</v>
      </c>
      <c r="AL69" s="86">
        <v>0</v>
      </c>
      <c r="AM69" s="86">
        <v>0</v>
      </c>
      <c r="AN69" s="86">
        <v>0</v>
      </c>
      <c r="AO69" s="86">
        <v>0</v>
      </c>
      <c r="AP69" s="85">
        <f t="shared" si="32"/>
        <v>2756.1</v>
      </c>
      <c r="AQ69" s="86">
        <v>0</v>
      </c>
      <c r="AR69" s="86">
        <v>2756.1</v>
      </c>
      <c r="AS69" s="86">
        <v>0</v>
      </c>
      <c r="AT69" s="86">
        <v>0</v>
      </c>
      <c r="AU69" s="85">
        <f t="shared" si="18"/>
        <v>4662.6000000000004</v>
      </c>
      <c r="AV69" s="86">
        <v>0</v>
      </c>
      <c r="AW69" s="86">
        <v>4662.6000000000004</v>
      </c>
      <c r="AX69" s="86">
        <v>0</v>
      </c>
      <c r="AY69" s="86">
        <v>0</v>
      </c>
      <c r="AZ69" s="85">
        <f t="shared" si="33"/>
        <v>4662.6000000000004</v>
      </c>
      <c r="BA69" s="86">
        <v>0</v>
      </c>
      <c r="BB69" s="86">
        <v>4662.6000000000004</v>
      </c>
      <c r="BC69" s="86">
        <v>0</v>
      </c>
      <c r="BD69" s="86">
        <v>0</v>
      </c>
      <c r="BE69" s="85">
        <f t="shared" si="19"/>
        <v>0</v>
      </c>
      <c r="BF69" s="86">
        <v>0</v>
      </c>
      <c r="BG69" s="86">
        <v>0</v>
      </c>
      <c r="BH69" s="86">
        <v>0</v>
      </c>
      <c r="BI69" s="86">
        <v>0</v>
      </c>
      <c r="BJ69" s="85">
        <f t="shared" si="34"/>
        <v>2231.9</v>
      </c>
      <c r="BK69" s="85">
        <f t="shared" si="34"/>
        <v>2231.9</v>
      </c>
      <c r="BL69" s="86">
        <v>0</v>
      </c>
      <c r="BM69" s="86">
        <v>0</v>
      </c>
      <c r="BN69" s="86">
        <v>2231.9</v>
      </c>
      <c r="BO69" s="86">
        <v>2231.9</v>
      </c>
      <c r="BP69" s="86">
        <v>0</v>
      </c>
      <c r="BQ69" s="86">
        <v>0</v>
      </c>
      <c r="BR69" s="86">
        <v>0</v>
      </c>
      <c r="BS69" s="86">
        <v>0</v>
      </c>
      <c r="BT69" s="85">
        <f t="shared" si="20"/>
        <v>2756.1</v>
      </c>
      <c r="BU69" s="86">
        <v>0</v>
      </c>
      <c r="BV69" s="86">
        <v>2756.1</v>
      </c>
      <c r="BW69" s="86">
        <v>0</v>
      </c>
      <c r="BX69" s="86">
        <v>0</v>
      </c>
      <c r="BY69" s="85">
        <f t="shared" si="21"/>
        <v>4662.6000000000004</v>
      </c>
      <c r="BZ69" s="86">
        <v>0</v>
      </c>
      <c r="CA69" s="86">
        <v>4662.6000000000004</v>
      </c>
      <c r="CB69" s="86">
        <v>0</v>
      </c>
      <c r="CC69" s="86">
        <v>0</v>
      </c>
      <c r="CD69" s="85">
        <f t="shared" si="22"/>
        <v>4662.6000000000004</v>
      </c>
      <c r="CE69" s="86">
        <v>0</v>
      </c>
      <c r="CF69" s="86">
        <v>4662.6000000000004</v>
      </c>
      <c r="CG69" s="86">
        <v>0</v>
      </c>
      <c r="CH69" s="86">
        <v>0</v>
      </c>
      <c r="CI69" s="85">
        <f t="shared" si="23"/>
        <v>0</v>
      </c>
      <c r="CJ69" s="87">
        <v>0</v>
      </c>
      <c r="CK69" s="87">
        <v>0</v>
      </c>
      <c r="CL69" s="87">
        <v>0</v>
      </c>
      <c r="CM69" s="87">
        <v>0</v>
      </c>
      <c r="CN69" s="88">
        <f t="shared" si="24"/>
        <v>2231.9</v>
      </c>
      <c r="CO69" s="87">
        <v>0</v>
      </c>
      <c r="CP69" s="87">
        <v>2231.9</v>
      </c>
      <c r="CQ69" s="87">
        <v>0</v>
      </c>
      <c r="CR69" s="87">
        <v>0</v>
      </c>
      <c r="CS69" s="88">
        <f t="shared" si="25"/>
        <v>2756.1</v>
      </c>
      <c r="CT69" s="87">
        <v>0</v>
      </c>
      <c r="CU69" s="87">
        <v>2756.1</v>
      </c>
      <c r="CV69" s="87">
        <v>0</v>
      </c>
      <c r="CW69" s="87">
        <v>0</v>
      </c>
      <c r="CX69" s="88">
        <f t="shared" si="26"/>
        <v>4662.6000000000004</v>
      </c>
      <c r="CY69" s="87">
        <v>0</v>
      </c>
      <c r="CZ69" s="89">
        <v>4662.6000000000004</v>
      </c>
      <c r="DA69" s="90">
        <v>0</v>
      </c>
      <c r="DB69" s="87">
        <v>0</v>
      </c>
      <c r="DC69" s="88">
        <f t="shared" si="27"/>
        <v>2231.9</v>
      </c>
      <c r="DD69" s="87">
        <v>0</v>
      </c>
      <c r="DE69" s="87">
        <v>2231.9</v>
      </c>
      <c r="DF69" s="87">
        <v>0</v>
      </c>
      <c r="DG69" s="87">
        <v>0</v>
      </c>
      <c r="DH69" s="88">
        <f t="shared" si="29"/>
        <v>2756.1</v>
      </c>
      <c r="DI69" s="87">
        <v>0</v>
      </c>
      <c r="DJ69" s="87">
        <v>2756.1</v>
      </c>
      <c r="DK69" s="87">
        <v>0</v>
      </c>
      <c r="DL69" s="87">
        <v>0</v>
      </c>
      <c r="DM69" s="88">
        <f t="shared" si="30"/>
        <v>4662.6000000000004</v>
      </c>
      <c r="DN69" s="87">
        <v>0</v>
      </c>
      <c r="DO69" s="87">
        <v>4662.6000000000004</v>
      </c>
      <c r="DP69" s="87">
        <v>0</v>
      </c>
      <c r="DQ69" s="87">
        <v>0</v>
      </c>
      <c r="DR69" s="91" t="s">
        <v>248</v>
      </c>
    </row>
    <row r="70" spans="1:122" s="66" customFormat="1" ht="309.60000000000002" customHeight="1" x14ac:dyDescent="0.3">
      <c r="A70" s="286" t="s">
        <v>253</v>
      </c>
      <c r="B70" s="284" t="s">
        <v>254</v>
      </c>
      <c r="C70" s="35" t="s">
        <v>139</v>
      </c>
      <c r="D70" s="36" t="s">
        <v>255</v>
      </c>
      <c r="E70" s="36" t="s">
        <v>141</v>
      </c>
      <c r="F70" s="36"/>
      <c r="G70" s="36"/>
      <c r="H70" s="36"/>
      <c r="I70" s="36"/>
      <c r="J70" s="36"/>
      <c r="K70" s="36"/>
      <c r="L70" s="36"/>
      <c r="M70" s="36"/>
      <c r="N70" s="36"/>
      <c r="O70" s="36"/>
      <c r="P70" s="36"/>
      <c r="Q70" s="36"/>
      <c r="R70" s="36"/>
      <c r="S70" s="36"/>
      <c r="T70" s="36"/>
      <c r="U70" s="36"/>
      <c r="V70" s="36"/>
      <c r="W70" s="36"/>
      <c r="X70" s="36"/>
      <c r="Y70" s="36"/>
      <c r="Z70" s="36"/>
      <c r="AA70" s="36"/>
      <c r="AB70" s="36"/>
      <c r="AC70" s="36" t="s">
        <v>17</v>
      </c>
      <c r="AD70" s="37" t="s">
        <v>150</v>
      </c>
      <c r="AE70" s="37" t="s">
        <v>184</v>
      </c>
      <c r="AF70" s="46">
        <f t="shared" si="31"/>
        <v>14192.6</v>
      </c>
      <c r="AG70" s="46">
        <f t="shared" si="31"/>
        <v>13937.6</v>
      </c>
      <c r="AH70" s="38">
        <v>0</v>
      </c>
      <c r="AI70" s="38">
        <v>0</v>
      </c>
      <c r="AJ70" s="38">
        <v>12</v>
      </c>
      <c r="AK70" s="38">
        <v>12</v>
      </c>
      <c r="AL70" s="38">
        <v>0</v>
      </c>
      <c r="AM70" s="38">
        <v>0</v>
      </c>
      <c r="AN70" s="38">
        <v>14180.6</v>
      </c>
      <c r="AO70" s="38">
        <v>13925.6</v>
      </c>
      <c r="AP70" s="46">
        <f t="shared" si="32"/>
        <v>16033.1</v>
      </c>
      <c r="AQ70" s="38">
        <v>0</v>
      </c>
      <c r="AR70" s="38">
        <v>13.1</v>
      </c>
      <c r="AS70" s="38">
        <v>0</v>
      </c>
      <c r="AT70" s="38">
        <v>16020</v>
      </c>
      <c r="AU70" s="46">
        <f t="shared" si="18"/>
        <v>5793.1</v>
      </c>
      <c r="AV70" s="38">
        <v>0</v>
      </c>
      <c r="AW70" s="38">
        <v>13.1</v>
      </c>
      <c r="AX70" s="38">
        <v>0</v>
      </c>
      <c r="AY70" s="38">
        <v>5780</v>
      </c>
      <c r="AZ70" s="46">
        <f t="shared" si="33"/>
        <v>5793.1</v>
      </c>
      <c r="BA70" s="38">
        <v>0</v>
      </c>
      <c r="BB70" s="38">
        <v>13.1</v>
      </c>
      <c r="BC70" s="38">
        <v>0</v>
      </c>
      <c r="BD70" s="38">
        <v>5780</v>
      </c>
      <c r="BE70" s="46">
        <f t="shared" si="19"/>
        <v>5780</v>
      </c>
      <c r="BF70" s="38">
        <v>0</v>
      </c>
      <c r="BG70" s="38">
        <v>0</v>
      </c>
      <c r="BH70" s="38">
        <v>0</v>
      </c>
      <c r="BI70" s="38">
        <v>5780</v>
      </c>
      <c r="BJ70" s="46">
        <f t="shared" si="34"/>
        <v>14192.6</v>
      </c>
      <c r="BK70" s="46">
        <f t="shared" si="34"/>
        <v>13937.6</v>
      </c>
      <c r="BL70" s="38">
        <v>0</v>
      </c>
      <c r="BM70" s="38">
        <v>0</v>
      </c>
      <c r="BN70" s="38">
        <v>12</v>
      </c>
      <c r="BO70" s="38">
        <v>12</v>
      </c>
      <c r="BP70" s="38">
        <v>0</v>
      </c>
      <c r="BQ70" s="38">
        <v>0</v>
      </c>
      <c r="BR70" s="38">
        <v>14180.6</v>
      </c>
      <c r="BS70" s="38">
        <v>13925.6</v>
      </c>
      <c r="BT70" s="46">
        <f t="shared" si="20"/>
        <v>16033.1</v>
      </c>
      <c r="BU70" s="38">
        <v>0</v>
      </c>
      <c r="BV70" s="38">
        <v>13.1</v>
      </c>
      <c r="BW70" s="38">
        <v>0</v>
      </c>
      <c r="BX70" s="38">
        <v>16020</v>
      </c>
      <c r="BY70" s="46">
        <f t="shared" si="21"/>
        <v>5793.1</v>
      </c>
      <c r="BZ70" s="38">
        <v>0</v>
      </c>
      <c r="CA70" s="38">
        <v>13.1</v>
      </c>
      <c r="CB70" s="38">
        <v>0</v>
      </c>
      <c r="CC70" s="38">
        <v>5780</v>
      </c>
      <c r="CD70" s="46">
        <f t="shared" si="22"/>
        <v>5793.1</v>
      </c>
      <c r="CE70" s="38">
        <v>0</v>
      </c>
      <c r="CF70" s="38">
        <v>13.1</v>
      </c>
      <c r="CG70" s="38">
        <v>0</v>
      </c>
      <c r="CH70" s="38">
        <v>5780</v>
      </c>
      <c r="CI70" s="46">
        <f t="shared" si="23"/>
        <v>5780</v>
      </c>
      <c r="CJ70" s="67">
        <v>0</v>
      </c>
      <c r="CK70" s="67">
        <v>0</v>
      </c>
      <c r="CL70" s="67">
        <v>0</v>
      </c>
      <c r="CM70" s="67">
        <v>5780</v>
      </c>
      <c r="CN70" s="62">
        <f t="shared" si="24"/>
        <v>14192.6</v>
      </c>
      <c r="CO70" s="67">
        <v>0</v>
      </c>
      <c r="CP70" s="67">
        <v>12</v>
      </c>
      <c r="CQ70" s="67">
        <v>0</v>
      </c>
      <c r="CR70" s="67">
        <v>14180.6</v>
      </c>
      <c r="CS70" s="62">
        <f t="shared" si="25"/>
        <v>16033.1</v>
      </c>
      <c r="CT70" s="67">
        <v>0</v>
      </c>
      <c r="CU70" s="67">
        <v>13.1</v>
      </c>
      <c r="CV70" s="67">
        <v>0</v>
      </c>
      <c r="CW70" s="67">
        <v>16020</v>
      </c>
      <c r="CX70" s="62">
        <f t="shared" si="26"/>
        <v>5793.1</v>
      </c>
      <c r="CY70" s="67">
        <v>0</v>
      </c>
      <c r="CZ70" s="68">
        <v>13.1</v>
      </c>
      <c r="DA70" s="69">
        <v>0</v>
      </c>
      <c r="DB70" s="67">
        <v>5780</v>
      </c>
      <c r="DC70" s="62">
        <f t="shared" si="27"/>
        <v>14192.6</v>
      </c>
      <c r="DD70" s="67">
        <v>0</v>
      </c>
      <c r="DE70" s="67">
        <v>12</v>
      </c>
      <c r="DF70" s="67">
        <v>0</v>
      </c>
      <c r="DG70" s="67">
        <v>14180.6</v>
      </c>
      <c r="DH70" s="62">
        <f t="shared" si="29"/>
        <v>16033.1</v>
      </c>
      <c r="DI70" s="67">
        <v>0</v>
      </c>
      <c r="DJ70" s="67">
        <v>13.1</v>
      </c>
      <c r="DK70" s="67">
        <v>0</v>
      </c>
      <c r="DL70" s="67">
        <v>16020</v>
      </c>
      <c r="DM70" s="62">
        <f t="shared" si="30"/>
        <v>5793.1</v>
      </c>
      <c r="DN70" s="67">
        <v>0</v>
      </c>
      <c r="DO70" s="67">
        <v>13.1</v>
      </c>
      <c r="DP70" s="67">
        <v>0</v>
      </c>
      <c r="DQ70" s="67">
        <v>5780</v>
      </c>
      <c r="DR70" s="70" t="s">
        <v>144</v>
      </c>
    </row>
    <row r="71" spans="1:122" s="66" customFormat="1" ht="322.8" customHeight="1" x14ac:dyDescent="0.3">
      <c r="A71" s="286" t="s">
        <v>256</v>
      </c>
      <c r="B71" s="284" t="s">
        <v>81</v>
      </c>
      <c r="C71" s="35" t="s">
        <v>139</v>
      </c>
      <c r="D71" s="36" t="s">
        <v>257</v>
      </c>
      <c r="E71" s="36" t="s">
        <v>141</v>
      </c>
      <c r="F71" s="36"/>
      <c r="G71" s="36"/>
      <c r="H71" s="36"/>
      <c r="I71" s="36"/>
      <c r="J71" s="36"/>
      <c r="K71" s="36"/>
      <c r="L71" s="36"/>
      <c r="M71" s="36"/>
      <c r="N71" s="36"/>
      <c r="O71" s="36"/>
      <c r="P71" s="36"/>
      <c r="Q71" s="36"/>
      <c r="R71" s="36"/>
      <c r="S71" s="36"/>
      <c r="T71" s="36"/>
      <c r="U71" s="36"/>
      <c r="V71" s="36"/>
      <c r="W71" s="36"/>
      <c r="X71" s="36"/>
      <c r="Y71" s="36"/>
      <c r="Z71" s="36"/>
      <c r="AA71" s="36"/>
      <c r="AB71" s="36"/>
      <c r="AC71" s="36" t="s">
        <v>21</v>
      </c>
      <c r="AD71" s="37" t="s">
        <v>233</v>
      </c>
      <c r="AE71" s="37" t="s">
        <v>172</v>
      </c>
      <c r="AF71" s="46">
        <f t="shared" si="31"/>
        <v>10270.5</v>
      </c>
      <c r="AG71" s="46">
        <f t="shared" si="31"/>
        <v>10270.5</v>
      </c>
      <c r="AH71" s="38">
        <v>0</v>
      </c>
      <c r="AI71" s="38">
        <v>0</v>
      </c>
      <c r="AJ71" s="38">
        <v>10270.5</v>
      </c>
      <c r="AK71" s="38">
        <v>10270.5</v>
      </c>
      <c r="AL71" s="38">
        <v>0</v>
      </c>
      <c r="AM71" s="38">
        <v>0</v>
      </c>
      <c r="AN71" s="38">
        <v>0</v>
      </c>
      <c r="AO71" s="38">
        <v>0</v>
      </c>
      <c r="AP71" s="46">
        <f t="shared" si="32"/>
        <v>10685.8</v>
      </c>
      <c r="AQ71" s="38">
        <v>0</v>
      </c>
      <c r="AR71" s="38">
        <v>10685.8</v>
      </c>
      <c r="AS71" s="38">
        <v>0</v>
      </c>
      <c r="AT71" s="38">
        <v>0</v>
      </c>
      <c r="AU71" s="46">
        <f t="shared" si="18"/>
        <v>11382.1</v>
      </c>
      <c r="AV71" s="38">
        <v>0</v>
      </c>
      <c r="AW71" s="38">
        <v>11382.1</v>
      </c>
      <c r="AX71" s="38">
        <v>0</v>
      </c>
      <c r="AY71" s="38">
        <v>0</v>
      </c>
      <c r="AZ71" s="46">
        <f t="shared" si="33"/>
        <v>12006.9</v>
      </c>
      <c r="BA71" s="38">
        <v>0</v>
      </c>
      <c r="BB71" s="38">
        <v>12006.9</v>
      </c>
      <c r="BC71" s="38">
        <v>0</v>
      </c>
      <c r="BD71" s="38">
        <v>0</v>
      </c>
      <c r="BE71" s="46">
        <f t="shared" si="19"/>
        <v>0</v>
      </c>
      <c r="BF71" s="38">
        <v>0</v>
      </c>
      <c r="BG71" s="38">
        <v>0</v>
      </c>
      <c r="BH71" s="38">
        <v>0</v>
      </c>
      <c r="BI71" s="38">
        <v>0</v>
      </c>
      <c r="BJ71" s="46">
        <f t="shared" si="34"/>
        <v>10270.5</v>
      </c>
      <c r="BK71" s="46">
        <f t="shared" si="34"/>
        <v>10270.5</v>
      </c>
      <c r="BL71" s="38">
        <v>0</v>
      </c>
      <c r="BM71" s="38">
        <v>0</v>
      </c>
      <c r="BN71" s="38">
        <v>10270.5</v>
      </c>
      <c r="BO71" s="38">
        <v>10270.5</v>
      </c>
      <c r="BP71" s="38">
        <v>0</v>
      </c>
      <c r="BQ71" s="38">
        <v>0</v>
      </c>
      <c r="BR71" s="38">
        <v>0</v>
      </c>
      <c r="BS71" s="38">
        <v>0</v>
      </c>
      <c r="BT71" s="46">
        <f t="shared" si="20"/>
        <v>10685.8</v>
      </c>
      <c r="BU71" s="38">
        <v>0</v>
      </c>
      <c r="BV71" s="38">
        <v>10685.8</v>
      </c>
      <c r="BW71" s="38">
        <v>0</v>
      </c>
      <c r="BX71" s="38">
        <v>0</v>
      </c>
      <c r="BY71" s="46">
        <f t="shared" si="21"/>
        <v>11382.1</v>
      </c>
      <c r="BZ71" s="38">
        <v>0</v>
      </c>
      <c r="CA71" s="38">
        <v>11382.1</v>
      </c>
      <c r="CB71" s="38">
        <v>0</v>
      </c>
      <c r="CC71" s="38">
        <v>0</v>
      </c>
      <c r="CD71" s="46">
        <f t="shared" si="22"/>
        <v>12006.9</v>
      </c>
      <c r="CE71" s="38">
        <v>0</v>
      </c>
      <c r="CF71" s="38">
        <v>12006.9</v>
      </c>
      <c r="CG71" s="38">
        <v>0</v>
      </c>
      <c r="CH71" s="38">
        <v>0</v>
      </c>
      <c r="CI71" s="46">
        <f t="shared" si="23"/>
        <v>0</v>
      </c>
      <c r="CJ71" s="67">
        <v>0</v>
      </c>
      <c r="CK71" s="67">
        <v>0</v>
      </c>
      <c r="CL71" s="67">
        <v>0</v>
      </c>
      <c r="CM71" s="67">
        <v>0</v>
      </c>
      <c r="CN71" s="62">
        <f t="shared" si="24"/>
        <v>10270.5</v>
      </c>
      <c r="CO71" s="67">
        <v>0</v>
      </c>
      <c r="CP71" s="67">
        <v>10270.5</v>
      </c>
      <c r="CQ71" s="67">
        <v>0</v>
      </c>
      <c r="CR71" s="67">
        <v>0</v>
      </c>
      <c r="CS71" s="62">
        <f t="shared" si="25"/>
        <v>10685.8</v>
      </c>
      <c r="CT71" s="67">
        <v>0</v>
      </c>
      <c r="CU71" s="67">
        <v>10685.8</v>
      </c>
      <c r="CV71" s="67">
        <v>0</v>
      </c>
      <c r="CW71" s="67">
        <v>0</v>
      </c>
      <c r="CX71" s="62">
        <f t="shared" si="26"/>
        <v>11382.1</v>
      </c>
      <c r="CY71" s="67">
        <v>0</v>
      </c>
      <c r="CZ71" s="68">
        <v>11382.1</v>
      </c>
      <c r="DA71" s="69">
        <v>0</v>
      </c>
      <c r="DB71" s="67">
        <v>0</v>
      </c>
      <c r="DC71" s="62">
        <f t="shared" si="27"/>
        <v>10270.5</v>
      </c>
      <c r="DD71" s="67">
        <v>0</v>
      </c>
      <c r="DE71" s="67">
        <v>10270.5</v>
      </c>
      <c r="DF71" s="67">
        <v>0</v>
      </c>
      <c r="DG71" s="67">
        <v>0</v>
      </c>
      <c r="DH71" s="62">
        <f t="shared" si="29"/>
        <v>10685.8</v>
      </c>
      <c r="DI71" s="67">
        <v>0</v>
      </c>
      <c r="DJ71" s="67">
        <v>10685.8</v>
      </c>
      <c r="DK71" s="67">
        <v>0</v>
      </c>
      <c r="DL71" s="67">
        <v>0</v>
      </c>
      <c r="DM71" s="62">
        <f t="shared" si="30"/>
        <v>11382.1</v>
      </c>
      <c r="DN71" s="67">
        <v>0</v>
      </c>
      <c r="DO71" s="67">
        <v>11382.1</v>
      </c>
      <c r="DP71" s="67">
        <v>0</v>
      </c>
      <c r="DQ71" s="67">
        <v>0</v>
      </c>
      <c r="DR71" s="70" t="s">
        <v>171</v>
      </c>
    </row>
    <row r="72" spans="1:122" s="66" customFormat="1" ht="24.6" customHeight="1" x14ac:dyDescent="0.3">
      <c r="A72" s="294"/>
      <c r="B72" s="289"/>
      <c r="C72" s="32"/>
      <c r="D72" s="72"/>
      <c r="E72" s="72"/>
      <c r="F72" s="72" t="s">
        <v>185</v>
      </c>
      <c r="G72" s="72" t="s">
        <v>192</v>
      </c>
      <c r="H72" s="72" t="s">
        <v>157</v>
      </c>
      <c r="I72" s="72" t="s">
        <v>188</v>
      </c>
      <c r="J72" s="72"/>
      <c r="K72" s="72"/>
      <c r="L72" s="72"/>
      <c r="M72" s="72"/>
      <c r="N72" s="72"/>
      <c r="O72" s="72"/>
      <c r="P72" s="72"/>
      <c r="Q72" s="72"/>
      <c r="R72" s="72"/>
      <c r="S72" s="72"/>
      <c r="T72" s="72"/>
      <c r="U72" s="72"/>
      <c r="V72" s="72"/>
      <c r="W72" s="72"/>
      <c r="X72" s="72"/>
      <c r="Y72" s="72"/>
      <c r="Z72" s="72"/>
      <c r="AA72" s="72"/>
      <c r="AB72" s="72"/>
      <c r="AC72" s="73"/>
      <c r="AD72" s="74" t="s">
        <v>233</v>
      </c>
      <c r="AE72" s="74" t="s">
        <v>172</v>
      </c>
      <c r="AF72" s="46">
        <f t="shared" si="31"/>
        <v>4819</v>
      </c>
      <c r="AG72" s="46">
        <f t="shared" si="31"/>
        <v>4819</v>
      </c>
      <c r="AH72" s="75">
        <v>0</v>
      </c>
      <c r="AI72" s="75">
        <v>0</v>
      </c>
      <c r="AJ72" s="75">
        <v>4819</v>
      </c>
      <c r="AK72" s="75">
        <v>4819</v>
      </c>
      <c r="AL72" s="75">
        <v>0</v>
      </c>
      <c r="AM72" s="75">
        <v>0</v>
      </c>
      <c r="AN72" s="75">
        <v>0</v>
      </c>
      <c r="AO72" s="75">
        <v>0</v>
      </c>
      <c r="AP72" s="46">
        <f t="shared" si="32"/>
        <v>5381</v>
      </c>
      <c r="AQ72" s="75">
        <v>0</v>
      </c>
      <c r="AR72" s="75">
        <v>5381</v>
      </c>
      <c r="AS72" s="75">
        <v>0</v>
      </c>
      <c r="AT72" s="75">
        <v>0</v>
      </c>
      <c r="AU72" s="46">
        <f t="shared" si="18"/>
        <v>5381</v>
      </c>
      <c r="AV72" s="75">
        <v>0</v>
      </c>
      <c r="AW72" s="75">
        <v>5381</v>
      </c>
      <c r="AX72" s="75">
        <v>0</v>
      </c>
      <c r="AY72" s="75">
        <v>0</v>
      </c>
      <c r="AZ72" s="46">
        <f t="shared" si="33"/>
        <v>5381</v>
      </c>
      <c r="BA72" s="75">
        <v>0</v>
      </c>
      <c r="BB72" s="75">
        <v>5381</v>
      </c>
      <c r="BC72" s="75">
        <v>0</v>
      </c>
      <c r="BD72" s="75">
        <v>0</v>
      </c>
      <c r="BE72" s="46">
        <f t="shared" si="19"/>
        <v>0</v>
      </c>
      <c r="BF72" s="75">
        <v>0</v>
      </c>
      <c r="BG72" s="75">
        <v>0</v>
      </c>
      <c r="BH72" s="75">
        <v>0</v>
      </c>
      <c r="BI72" s="75">
        <v>0</v>
      </c>
      <c r="BJ72" s="46">
        <f t="shared" si="34"/>
        <v>4819</v>
      </c>
      <c r="BK72" s="46">
        <f t="shared" si="34"/>
        <v>4819</v>
      </c>
      <c r="BL72" s="75">
        <v>0</v>
      </c>
      <c r="BM72" s="75">
        <v>0</v>
      </c>
      <c r="BN72" s="75">
        <v>4819</v>
      </c>
      <c r="BO72" s="75">
        <v>4819</v>
      </c>
      <c r="BP72" s="75">
        <v>0</v>
      </c>
      <c r="BQ72" s="75">
        <v>0</v>
      </c>
      <c r="BR72" s="75">
        <v>0</v>
      </c>
      <c r="BS72" s="75">
        <v>0</v>
      </c>
      <c r="BT72" s="46">
        <f t="shared" si="20"/>
        <v>5381</v>
      </c>
      <c r="BU72" s="75">
        <v>0</v>
      </c>
      <c r="BV72" s="75">
        <v>5381</v>
      </c>
      <c r="BW72" s="75">
        <v>0</v>
      </c>
      <c r="BX72" s="75">
        <v>0</v>
      </c>
      <c r="BY72" s="46">
        <f t="shared" si="21"/>
        <v>5381</v>
      </c>
      <c r="BZ72" s="75">
        <v>0</v>
      </c>
      <c r="CA72" s="75">
        <v>5381</v>
      </c>
      <c r="CB72" s="75">
        <v>0</v>
      </c>
      <c r="CC72" s="75">
        <v>0</v>
      </c>
      <c r="CD72" s="46">
        <f t="shared" si="22"/>
        <v>5381</v>
      </c>
      <c r="CE72" s="75">
        <v>0</v>
      </c>
      <c r="CF72" s="75">
        <v>5381</v>
      </c>
      <c r="CG72" s="75">
        <v>0</v>
      </c>
      <c r="CH72" s="75">
        <v>0</v>
      </c>
      <c r="CI72" s="46">
        <f t="shared" si="23"/>
        <v>0</v>
      </c>
      <c r="CJ72" s="61">
        <v>0</v>
      </c>
      <c r="CK72" s="61">
        <v>0</v>
      </c>
      <c r="CL72" s="61">
        <v>0</v>
      </c>
      <c r="CM72" s="61">
        <v>0</v>
      </c>
      <c r="CN72" s="62">
        <f t="shared" si="24"/>
        <v>4819</v>
      </c>
      <c r="CO72" s="61">
        <v>0</v>
      </c>
      <c r="CP72" s="61">
        <v>4819</v>
      </c>
      <c r="CQ72" s="61">
        <v>0</v>
      </c>
      <c r="CR72" s="61">
        <v>0</v>
      </c>
      <c r="CS72" s="62">
        <f t="shared" si="25"/>
        <v>5381</v>
      </c>
      <c r="CT72" s="61">
        <v>0</v>
      </c>
      <c r="CU72" s="61">
        <v>5381</v>
      </c>
      <c r="CV72" s="61">
        <v>0</v>
      </c>
      <c r="CW72" s="61">
        <v>0</v>
      </c>
      <c r="CX72" s="62">
        <f t="shared" si="26"/>
        <v>5381</v>
      </c>
      <c r="CY72" s="61">
        <v>0</v>
      </c>
      <c r="CZ72" s="63">
        <v>5381</v>
      </c>
      <c r="DA72" s="64">
        <v>0</v>
      </c>
      <c r="DB72" s="61">
        <v>0</v>
      </c>
      <c r="DC72" s="62">
        <f t="shared" si="27"/>
        <v>4819</v>
      </c>
      <c r="DD72" s="61">
        <v>0</v>
      </c>
      <c r="DE72" s="61">
        <v>4819</v>
      </c>
      <c r="DF72" s="61">
        <v>0</v>
      </c>
      <c r="DG72" s="61">
        <v>0</v>
      </c>
      <c r="DH72" s="62">
        <f t="shared" si="29"/>
        <v>5381</v>
      </c>
      <c r="DI72" s="61">
        <v>0</v>
      </c>
      <c r="DJ72" s="61">
        <v>5381</v>
      </c>
      <c r="DK72" s="61">
        <v>0</v>
      </c>
      <c r="DL72" s="61">
        <v>0</v>
      </c>
      <c r="DM72" s="62">
        <f t="shared" si="30"/>
        <v>5381</v>
      </c>
      <c r="DN72" s="61">
        <v>0</v>
      </c>
      <c r="DO72" s="61">
        <v>5381</v>
      </c>
      <c r="DP72" s="61">
        <v>0</v>
      </c>
      <c r="DQ72" s="61">
        <v>0</v>
      </c>
      <c r="DR72" s="65" t="s">
        <v>19</v>
      </c>
    </row>
    <row r="73" spans="1:122" s="66" customFormat="1" ht="330.6" customHeight="1" x14ac:dyDescent="0.3">
      <c r="A73" s="286" t="s">
        <v>258</v>
      </c>
      <c r="B73" s="284" t="s">
        <v>259</v>
      </c>
      <c r="C73" s="35" t="s">
        <v>232</v>
      </c>
      <c r="D73" s="36" t="s">
        <v>186</v>
      </c>
      <c r="E73" s="36" t="s">
        <v>226</v>
      </c>
      <c r="F73" s="36"/>
      <c r="G73" s="36"/>
      <c r="H73" s="36"/>
      <c r="I73" s="36"/>
      <c r="J73" s="36"/>
      <c r="K73" s="36"/>
      <c r="L73" s="36"/>
      <c r="M73" s="36"/>
      <c r="N73" s="36"/>
      <c r="O73" s="36"/>
      <c r="P73" s="36"/>
      <c r="Q73" s="36"/>
      <c r="R73" s="36"/>
      <c r="S73" s="36"/>
      <c r="T73" s="36"/>
      <c r="U73" s="36"/>
      <c r="V73" s="36"/>
      <c r="W73" s="36"/>
      <c r="X73" s="36"/>
      <c r="Y73" s="36"/>
      <c r="Z73" s="36"/>
      <c r="AA73" s="36"/>
      <c r="AB73" s="36"/>
      <c r="AC73" s="36" t="s">
        <v>21</v>
      </c>
      <c r="AD73" s="37" t="s">
        <v>233</v>
      </c>
      <c r="AE73" s="37" t="s">
        <v>204</v>
      </c>
      <c r="AF73" s="46">
        <f t="shared" si="31"/>
        <v>1746</v>
      </c>
      <c r="AG73" s="46">
        <f t="shared" si="31"/>
        <v>1627.6</v>
      </c>
      <c r="AH73" s="38">
        <v>0</v>
      </c>
      <c r="AI73" s="38">
        <v>0</v>
      </c>
      <c r="AJ73" s="38">
        <v>0</v>
      </c>
      <c r="AK73" s="38">
        <v>0</v>
      </c>
      <c r="AL73" s="38">
        <v>0</v>
      </c>
      <c r="AM73" s="38">
        <v>0</v>
      </c>
      <c r="AN73" s="38">
        <v>1746</v>
      </c>
      <c r="AO73" s="38">
        <v>1627.6</v>
      </c>
      <c r="AP73" s="46">
        <f t="shared" si="32"/>
        <v>1922</v>
      </c>
      <c r="AQ73" s="38">
        <v>0</v>
      </c>
      <c r="AR73" s="38">
        <v>0</v>
      </c>
      <c r="AS73" s="38">
        <v>0</v>
      </c>
      <c r="AT73" s="38">
        <v>1922</v>
      </c>
      <c r="AU73" s="46">
        <f t="shared" si="18"/>
        <v>4704.6000000000004</v>
      </c>
      <c r="AV73" s="38">
        <v>0</v>
      </c>
      <c r="AW73" s="38">
        <v>0</v>
      </c>
      <c r="AX73" s="38">
        <v>0</v>
      </c>
      <c r="AY73" s="38">
        <v>4704.6000000000004</v>
      </c>
      <c r="AZ73" s="46">
        <f t="shared" si="33"/>
        <v>1304.5999999999999</v>
      </c>
      <c r="BA73" s="38">
        <v>0</v>
      </c>
      <c r="BB73" s="38">
        <v>450</v>
      </c>
      <c r="BC73" s="38">
        <v>0</v>
      </c>
      <c r="BD73" s="38">
        <f>1304.6-450</f>
        <v>854.59999999999991</v>
      </c>
      <c r="BE73" s="46">
        <f t="shared" si="19"/>
        <v>1304.5999999999999</v>
      </c>
      <c r="BF73" s="38">
        <v>0</v>
      </c>
      <c r="BG73" s="38">
        <v>0</v>
      </c>
      <c r="BH73" s="38">
        <v>0</v>
      </c>
      <c r="BI73" s="38">
        <v>1304.5999999999999</v>
      </c>
      <c r="BJ73" s="46">
        <f t="shared" si="34"/>
        <v>1746</v>
      </c>
      <c r="BK73" s="46">
        <f t="shared" si="34"/>
        <v>1627.6</v>
      </c>
      <c r="BL73" s="38">
        <v>0</v>
      </c>
      <c r="BM73" s="38">
        <v>0</v>
      </c>
      <c r="BN73" s="38">
        <v>0</v>
      </c>
      <c r="BO73" s="38">
        <v>0</v>
      </c>
      <c r="BP73" s="38">
        <v>0</v>
      </c>
      <c r="BQ73" s="38">
        <v>0</v>
      </c>
      <c r="BR73" s="38">
        <v>1746</v>
      </c>
      <c r="BS73" s="38">
        <v>1627.6</v>
      </c>
      <c r="BT73" s="46">
        <f t="shared" si="20"/>
        <v>1922</v>
      </c>
      <c r="BU73" s="38">
        <v>0</v>
      </c>
      <c r="BV73" s="38">
        <v>0</v>
      </c>
      <c r="BW73" s="38">
        <v>0</v>
      </c>
      <c r="BX73" s="38">
        <v>1922</v>
      </c>
      <c r="BY73" s="46">
        <f t="shared" si="21"/>
        <v>4704.6000000000004</v>
      </c>
      <c r="BZ73" s="38">
        <v>0</v>
      </c>
      <c r="CA73" s="38">
        <v>0</v>
      </c>
      <c r="CB73" s="38">
        <v>0</v>
      </c>
      <c r="CC73" s="38">
        <v>4704.6000000000004</v>
      </c>
      <c r="CD73" s="46">
        <f t="shared" si="22"/>
        <v>1304.5999999999999</v>
      </c>
      <c r="CE73" s="38">
        <v>0</v>
      </c>
      <c r="CF73" s="38">
        <v>450</v>
      </c>
      <c r="CG73" s="38">
        <v>0</v>
      </c>
      <c r="CH73" s="38">
        <v>854.6</v>
      </c>
      <c r="CI73" s="46">
        <f t="shared" si="23"/>
        <v>1304.5999999999999</v>
      </c>
      <c r="CJ73" s="67">
        <v>0</v>
      </c>
      <c r="CK73" s="67">
        <v>0</v>
      </c>
      <c r="CL73" s="67">
        <v>0</v>
      </c>
      <c r="CM73" s="67">
        <v>1304.5999999999999</v>
      </c>
      <c r="CN73" s="62">
        <f t="shared" si="24"/>
        <v>1746</v>
      </c>
      <c r="CO73" s="67">
        <v>0</v>
      </c>
      <c r="CP73" s="67">
        <v>0</v>
      </c>
      <c r="CQ73" s="67">
        <v>0</v>
      </c>
      <c r="CR73" s="67">
        <v>1746</v>
      </c>
      <c r="CS73" s="62">
        <f t="shared" si="25"/>
        <v>1922</v>
      </c>
      <c r="CT73" s="67">
        <v>0</v>
      </c>
      <c r="CU73" s="67">
        <v>0</v>
      </c>
      <c r="CV73" s="67">
        <v>0</v>
      </c>
      <c r="CW73" s="67">
        <v>1922</v>
      </c>
      <c r="CX73" s="62">
        <f t="shared" si="26"/>
        <v>4704.6000000000004</v>
      </c>
      <c r="CY73" s="67">
        <v>0</v>
      </c>
      <c r="CZ73" s="68">
        <v>0</v>
      </c>
      <c r="DA73" s="69">
        <v>0</v>
      </c>
      <c r="DB73" s="67">
        <v>4704.6000000000004</v>
      </c>
      <c r="DC73" s="62">
        <f t="shared" si="27"/>
        <v>1746</v>
      </c>
      <c r="DD73" s="67">
        <v>0</v>
      </c>
      <c r="DE73" s="67">
        <v>0</v>
      </c>
      <c r="DF73" s="67">
        <v>0</v>
      </c>
      <c r="DG73" s="67">
        <v>1746</v>
      </c>
      <c r="DH73" s="62">
        <f t="shared" si="29"/>
        <v>1922</v>
      </c>
      <c r="DI73" s="67">
        <v>0</v>
      </c>
      <c r="DJ73" s="67">
        <v>0</v>
      </c>
      <c r="DK73" s="67">
        <v>0</v>
      </c>
      <c r="DL73" s="67">
        <v>1922</v>
      </c>
      <c r="DM73" s="62">
        <f t="shared" si="30"/>
        <v>4704.6000000000004</v>
      </c>
      <c r="DN73" s="67">
        <v>0</v>
      </c>
      <c r="DO73" s="67">
        <v>0</v>
      </c>
      <c r="DP73" s="67">
        <v>0</v>
      </c>
      <c r="DQ73" s="67">
        <v>4704.6000000000004</v>
      </c>
      <c r="DR73" s="70" t="s">
        <v>260</v>
      </c>
    </row>
    <row r="74" spans="1:122" s="66" customFormat="1" ht="216.6" customHeight="1" x14ac:dyDescent="0.3">
      <c r="A74" s="286" t="s">
        <v>261</v>
      </c>
      <c r="B74" s="284" t="s">
        <v>82</v>
      </c>
      <c r="C74" s="35" t="s">
        <v>262</v>
      </c>
      <c r="D74" s="36" t="s">
        <v>263</v>
      </c>
      <c r="E74" s="36" t="s">
        <v>264</v>
      </c>
      <c r="F74" s="36"/>
      <c r="G74" s="36"/>
      <c r="H74" s="36"/>
      <c r="I74" s="36"/>
      <c r="J74" s="36"/>
      <c r="K74" s="36"/>
      <c r="L74" s="36"/>
      <c r="M74" s="36"/>
      <c r="N74" s="36"/>
      <c r="O74" s="36"/>
      <c r="P74" s="36"/>
      <c r="Q74" s="36"/>
      <c r="R74" s="36"/>
      <c r="S74" s="36"/>
      <c r="T74" s="36"/>
      <c r="U74" s="36"/>
      <c r="V74" s="36"/>
      <c r="W74" s="36"/>
      <c r="X74" s="36"/>
      <c r="Y74" s="36"/>
      <c r="Z74" s="36"/>
      <c r="AA74" s="36"/>
      <c r="AB74" s="36"/>
      <c r="AC74" s="36" t="s">
        <v>265</v>
      </c>
      <c r="AD74" s="37" t="s">
        <v>154</v>
      </c>
      <c r="AE74" s="37" t="s">
        <v>221</v>
      </c>
      <c r="AF74" s="46">
        <f t="shared" si="31"/>
        <v>1058.3</v>
      </c>
      <c r="AG74" s="46">
        <f t="shared" si="31"/>
        <v>1058.3</v>
      </c>
      <c r="AH74" s="38">
        <v>0</v>
      </c>
      <c r="AI74" s="38">
        <v>0</v>
      </c>
      <c r="AJ74" s="38">
        <v>1058.3</v>
      </c>
      <c r="AK74" s="38">
        <v>1058.3</v>
      </c>
      <c r="AL74" s="38">
        <v>0</v>
      </c>
      <c r="AM74" s="38">
        <v>0</v>
      </c>
      <c r="AN74" s="38">
        <v>0</v>
      </c>
      <c r="AO74" s="38">
        <v>0</v>
      </c>
      <c r="AP74" s="46">
        <f t="shared" si="32"/>
        <v>1203.4000000000001</v>
      </c>
      <c r="AQ74" s="38">
        <v>0</v>
      </c>
      <c r="AR74" s="38">
        <v>1203.4000000000001</v>
      </c>
      <c r="AS74" s="38">
        <v>0</v>
      </c>
      <c r="AT74" s="38">
        <v>0</v>
      </c>
      <c r="AU74" s="46">
        <f t="shared" si="18"/>
        <v>1203.4000000000001</v>
      </c>
      <c r="AV74" s="38">
        <v>0</v>
      </c>
      <c r="AW74" s="38">
        <v>1203.4000000000001</v>
      </c>
      <c r="AX74" s="38">
        <v>0</v>
      </c>
      <c r="AY74" s="38">
        <v>0</v>
      </c>
      <c r="AZ74" s="46">
        <f t="shared" si="33"/>
        <v>1203.4000000000001</v>
      </c>
      <c r="BA74" s="38">
        <v>0</v>
      </c>
      <c r="BB74" s="38">
        <v>1203.4000000000001</v>
      </c>
      <c r="BC74" s="38">
        <v>0</v>
      </c>
      <c r="BD74" s="38">
        <v>0</v>
      </c>
      <c r="BE74" s="46">
        <f t="shared" si="19"/>
        <v>0</v>
      </c>
      <c r="BF74" s="38">
        <v>0</v>
      </c>
      <c r="BG74" s="38">
        <v>0</v>
      </c>
      <c r="BH74" s="38">
        <v>0</v>
      </c>
      <c r="BI74" s="38">
        <v>0</v>
      </c>
      <c r="BJ74" s="46">
        <f t="shared" si="34"/>
        <v>1058.3</v>
      </c>
      <c r="BK74" s="46">
        <f t="shared" si="34"/>
        <v>1058.3</v>
      </c>
      <c r="BL74" s="38">
        <v>0</v>
      </c>
      <c r="BM74" s="38">
        <v>0</v>
      </c>
      <c r="BN74" s="38">
        <v>1058.3</v>
      </c>
      <c r="BO74" s="38">
        <v>1058.3</v>
      </c>
      <c r="BP74" s="38">
        <v>0</v>
      </c>
      <c r="BQ74" s="38">
        <v>0</v>
      </c>
      <c r="BR74" s="38">
        <v>0</v>
      </c>
      <c r="BS74" s="38">
        <v>0</v>
      </c>
      <c r="BT74" s="46">
        <f t="shared" si="20"/>
        <v>1203.4000000000001</v>
      </c>
      <c r="BU74" s="38">
        <v>0</v>
      </c>
      <c r="BV74" s="38">
        <v>1203.4000000000001</v>
      </c>
      <c r="BW74" s="38">
        <v>0</v>
      </c>
      <c r="BX74" s="38">
        <v>0</v>
      </c>
      <c r="BY74" s="46">
        <f t="shared" si="21"/>
        <v>1203.4000000000001</v>
      </c>
      <c r="BZ74" s="38">
        <v>0</v>
      </c>
      <c r="CA74" s="38">
        <v>1203.4000000000001</v>
      </c>
      <c r="CB74" s="38">
        <v>0</v>
      </c>
      <c r="CC74" s="38">
        <v>0</v>
      </c>
      <c r="CD74" s="46">
        <f t="shared" si="22"/>
        <v>1203.4000000000001</v>
      </c>
      <c r="CE74" s="38">
        <v>0</v>
      </c>
      <c r="CF74" s="38">
        <v>1203.4000000000001</v>
      </c>
      <c r="CG74" s="38">
        <v>0</v>
      </c>
      <c r="CH74" s="38">
        <v>0</v>
      </c>
      <c r="CI74" s="46">
        <f t="shared" si="23"/>
        <v>0</v>
      </c>
      <c r="CJ74" s="67">
        <v>0</v>
      </c>
      <c r="CK74" s="67">
        <v>0</v>
      </c>
      <c r="CL74" s="67">
        <v>0</v>
      </c>
      <c r="CM74" s="67">
        <v>0</v>
      </c>
      <c r="CN74" s="62">
        <f t="shared" si="24"/>
        <v>1058.3</v>
      </c>
      <c r="CO74" s="67">
        <v>0</v>
      </c>
      <c r="CP74" s="67">
        <v>1058.3</v>
      </c>
      <c r="CQ74" s="67">
        <v>0</v>
      </c>
      <c r="CR74" s="67">
        <v>0</v>
      </c>
      <c r="CS74" s="62">
        <f t="shared" si="25"/>
        <v>1203.4000000000001</v>
      </c>
      <c r="CT74" s="67">
        <v>0</v>
      </c>
      <c r="CU74" s="67">
        <v>1203.4000000000001</v>
      </c>
      <c r="CV74" s="67">
        <v>0</v>
      </c>
      <c r="CW74" s="67">
        <v>0</v>
      </c>
      <c r="CX74" s="62">
        <f t="shared" si="26"/>
        <v>1203.4000000000001</v>
      </c>
      <c r="CY74" s="67">
        <v>0</v>
      </c>
      <c r="CZ74" s="68">
        <v>1203.4000000000001</v>
      </c>
      <c r="DA74" s="69">
        <v>0</v>
      </c>
      <c r="DB74" s="67">
        <v>0</v>
      </c>
      <c r="DC74" s="62">
        <f t="shared" si="27"/>
        <v>1058.3</v>
      </c>
      <c r="DD74" s="67">
        <v>0</v>
      </c>
      <c r="DE74" s="67">
        <v>1058.3</v>
      </c>
      <c r="DF74" s="67">
        <v>0</v>
      </c>
      <c r="DG74" s="67">
        <v>0</v>
      </c>
      <c r="DH74" s="62">
        <f t="shared" si="29"/>
        <v>1203.4000000000001</v>
      </c>
      <c r="DI74" s="67">
        <v>0</v>
      </c>
      <c r="DJ74" s="67">
        <v>1203.4000000000001</v>
      </c>
      <c r="DK74" s="67">
        <v>0</v>
      </c>
      <c r="DL74" s="67">
        <v>0</v>
      </c>
      <c r="DM74" s="62">
        <f t="shared" si="30"/>
        <v>1203.4000000000001</v>
      </c>
      <c r="DN74" s="67">
        <v>0</v>
      </c>
      <c r="DO74" s="67">
        <v>1203.4000000000001</v>
      </c>
      <c r="DP74" s="67">
        <v>0</v>
      </c>
      <c r="DQ74" s="67">
        <v>0</v>
      </c>
      <c r="DR74" s="70" t="s">
        <v>171</v>
      </c>
    </row>
    <row r="75" spans="1:122" s="66" customFormat="1" ht="77.400000000000006" customHeight="1" x14ac:dyDescent="0.3">
      <c r="A75" s="286" t="s">
        <v>266</v>
      </c>
      <c r="B75" s="284" t="s">
        <v>83</v>
      </c>
      <c r="C75" s="35"/>
      <c r="D75" s="36"/>
      <c r="E75" s="36"/>
      <c r="F75" s="36"/>
      <c r="G75" s="36"/>
      <c r="H75" s="36"/>
      <c r="I75" s="36"/>
      <c r="J75" s="36"/>
      <c r="K75" s="36"/>
      <c r="L75" s="36"/>
      <c r="M75" s="36"/>
      <c r="N75" s="36"/>
      <c r="O75" s="36"/>
      <c r="P75" s="36"/>
      <c r="Q75" s="36"/>
      <c r="R75" s="36"/>
      <c r="S75" s="36"/>
      <c r="T75" s="36"/>
      <c r="U75" s="36"/>
      <c r="V75" s="36"/>
      <c r="W75" s="36" t="s">
        <v>246</v>
      </c>
      <c r="X75" s="36" t="s">
        <v>186</v>
      </c>
      <c r="Y75" s="36" t="s">
        <v>247</v>
      </c>
      <c r="Z75" s="36"/>
      <c r="AA75" s="36"/>
      <c r="AB75" s="36"/>
      <c r="AC75" s="36" t="s">
        <v>21</v>
      </c>
      <c r="AD75" s="37" t="s">
        <v>233</v>
      </c>
      <c r="AE75" s="37" t="s">
        <v>150</v>
      </c>
      <c r="AF75" s="46">
        <f t="shared" si="31"/>
        <v>18478.099999999999</v>
      </c>
      <c r="AG75" s="46">
        <f t="shared" si="31"/>
        <v>18191.3</v>
      </c>
      <c r="AH75" s="38">
        <v>0</v>
      </c>
      <c r="AI75" s="38">
        <v>0</v>
      </c>
      <c r="AJ75" s="38">
        <v>18478.099999999999</v>
      </c>
      <c r="AK75" s="38">
        <v>18191.3</v>
      </c>
      <c r="AL75" s="38">
        <v>0</v>
      </c>
      <c r="AM75" s="38">
        <v>0</v>
      </c>
      <c r="AN75" s="38">
        <v>0</v>
      </c>
      <c r="AO75" s="38">
        <v>0</v>
      </c>
      <c r="AP75" s="46">
        <f t="shared" si="32"/>
        <v>19410.7</v>
      </c>
      <c r="AQ75" s="38">
        <v>0</v>
      </c>
      <c r="AR75" s="38">
        <v>19410.7</v>
      </c>
      <c r="AS75" s="38">
        <v>0</v>
      </c>
      <c r="AT75" s="38">
        <v>0</v>
      </c>
      <c r="AU75" s="46">
        <f t="shared" si="18"/>
        <v>21637.8</v>
      </c>
      <c r="AV75" s="38">
        <v>0</v>
      </c>
      <c r="AW75" s="38">
        <v>21637.8</v>
      </c>
      <c r="AX75" s="38">
        <v>0</v>
      </c>
      <c r="AY75" s="38">
        <v>0</v>
      </c>
      <c r="AZ75" s="46">
        <f t="shared" si="33"/>
        <v>21637.8</v>
      </c>
      <c r="BA75" s="38">
        <v>0</v>
      </c>
      <c r="BB75" s="38">
        <v>21637.8</v>
      </c>
      <c r="BC75" s="38">
        <v>0</v>
      </c>
      <c r="BD75" s="38">
        <v>0</v>
      </c>
      <c r="BE75" s="46">
        <f t="shared" si="19"/>
        <v>0</v>
      </c>
      <c r="BF75" s="38">
        <v>0</v>
      </c>
      <c r="BG75" s="38">
        <v>0</v>
      </c>
      <c r="BH75" s="38">
        <v>0</v>
      </c>
      <c r="BI75" s="38">
        <v>0</v>
      </c>
      <c r="BJ75" s="46">
        <f t="shared" si="34"/>
        <v>18478.099999999999</v>
      </c>
      <c r="BK75" s="46">
        <f t="shared" si="34"/>
        <v>18191.3</v>
      </c>
      <c r="BL75" s="38">
        <v>0</v>
      </c>
      <c r="BM75" s="38">
        <v>0</v>
      </c>
      <c r="BN75" s="38">
        <v>18478.099999999999</v>
      </c>
      <c r="BO75" s="38">
        <v>18191.3</v>
      </c>
      <c r="BP75" s="38">
        <v>0</v>
      </c>
      <c r="BQ75" s="38">
        <v>0</v>
      </c>
      <c r="BR75" s="38">
        <v>0</v>
      </c>
      <c r="BS75" s="38">
        <v>0</v>
      </c>
      <c r="BT75" s="46">
        <f t="shared" si="20"/>
        <v>19410.7</v>
      </c>
      <c r="BU75" s="38">
        <v>0</v>
      </c>
      <c r="BV75" s="38">
        <v>19410.7</v>
      </c>
      <c r="BW75" s="38">
        <v>0</v>
      </c>
      <c r="BX75" s="38">
        <v>0</v>
      </c>
      <c r="BY75" s="46">
        <f t="shared" si="21"/>
        <v>21637.8</v>
      </c>
      <c r="BZ75" s="38">
        <v>0</v>
      </c>
      <c r="CA75" s="38">
        <v>21637.8</v>
      </c>
      <c r="CB75" s="38">
        <v>0</v>
      </c>
      <c r="CC75" s="38">
        <v>0</v>
      </c>
      <c r="CD75" s="46">
        <f t="shared" si="22"/>
        <v>21637.8</v>
      </c>
      <c r="CE75" s="38">
        <v>0</v>
      </c>
      <c r="CF75" s="38">
        <v>21637.8</v>
      </c>
      <c r="CG75" s="38">
        <v>0</v>
      </c>
      <c r="CH75" s="38">
        <v>0</v>
      </c>
      <c r="CI75" s="46">
        <f t="shared" si="23"/>
        <v>0</v>
      </c>
      <c r="CJ75" s="67">
        <v>0</v>
      </c>
      <c r="CK75" s="67">
        <v>0</v>
      </c>
      <c r="CL75" s="67">
        <v>0</v>
      </c>
      <c r="CM75" s="67">
        <v>0</v>
      </c>
      <c r="CN75" s="62">
        <f t="shared" si="24"/>
        <v>18478.099999999999</v>
      </c>
      <c r="CO75" s="67">
        <v>0</v>
      </c>
      <c r="CP75" s="67">
        <v>18478.099999999999</v>
      </c>
      <c r="CQ75" s="67">
        <v>0</v>
      </c>
      <c r="CR75" s="67">
        <v>0</v>
      </c>
      <c r="CS75" s="62">
        <f t="shared" si="25"/>
        <v>19410.7</v>
      </c>
      <c r="CT75" s="67">
        <v>0</v>
      </c>
      <c r="CU75" s="67">
        <v>19410.7</v>
      </c>
      <c r="CV75" s="67">
        <v>0</v>
      </c>
      <c r="CW75" s="67">
        <v>0</v>
      </c>
      <c r="CX75" s="62">
        <f t="shared" si="26"/>
        <v>21637.8</v>
      </c>
      <c r="CY75" s="67">
        <v>0</v>
      </c>
      <c r="CZ75" s="68">
        <v>21637.8</v>
      </c>
      <c r="DA75" s="69">
        <v>0</v>
      </c>
      <c r="DB75" s="67">
        <v>0</v>
      </c>
      <c r="DC75" s="62">
        <f t="shared" si="27"/>
        <v>18478.099999999999</v>
      </c>
      <c r="DD75" s="67">
        <v>0</v>
      </c>
      <c r="DE75" s="67">
        <v>18478.099999999999</v>
      </c>
      <c r="DF75" s="67">
        <v>0</v>
      </c>
      <c r="DG75" s="67">
        <v>0</v>
      </c>
      <c r="DH75" s="62">
        <f t="shared" si="29"/>
        <v>19410.7</v>
      </c>
      <c r="DI75" s="67">
        <v>0</v>
      </c>
      <c r="DJ75" s="67">
        <v>19410.7</v>
      </c>
      <c r="DK75" s="67">
        <v>0</v>
      </c>
      <c r="DL75" s="67">
        <v>0</v>
      </c>
      <c r="DM75" s="62">
        <f t="shared" si="30"/>
        <v>21637.8</v>
      </c>
      <c r="DN75" s="67">
        <v>0</v>
      </c>
      <c r="DO75" s="67">
        <v>21637.8</v>
      </c>
      <c r="DP75" s="67">
        <v>0</v>
      </c>
      <c r="DQ75" s="67">
        <v>0</v>
      </c>
      <c r="DR75" s="70" t="s">
        <v>171</v>
      </c>
    </row>
    <row r="76" spans="1:122" s="66" customFormat="1" ht="317.39999999999998" customHeight="1" x14ac:dyDescent="0.3">
      <c r="A76" s="286" t="s">
        <v>267</v>
      </c>
      <c r="B76" s="284" t="s">
        <v>85</v>
      </c>
      <c r="C76" s="35" t="s">
        <v>268</v>
      </c>
      <c r="D76" s="36" t="s">
        <v>269</v>
      </c>
      <c r="E76" s="36" t="s">
        <v>270</v>
      </c>
      <c r="F76" s="36"/>
      <c r="G76" s="36"/>
      <c r="H76" s="36"/>
      <c r="I76" s="36"/>
      <c r="J76" s="36"/>
      <c r="K76" s="36"/>
      <c r="L76" s="36"/>
      <c r="M76" s="36"/>
      <c r="N76" s="36"/>
      <c r="O76" s="36"/>
      <c r="P76" s="36"/>
      <c r="Q76" s="36"/>
      <c r="R76" s="36"/>
      <c r="S76" s="36"/>
      <c r="T76" s="36"/>
      <c r="U76" s="36"/>
      <c r="V76" s="36"/>
      <c r="W76" s="36" t="s">
        <v>271</v>
      </c>
      <c r="X76" s="36" t="s">
        <v>186</v>
      </c>
      <c r="Y76" s="36" t="s">
        <v>272</v>
      </c>
      <c r="Z76" s="36"/>
      <c r="AA76" s="36"/>
      <c r="AB76" s="36"/>
      <c r="AC76" s="36" t="s">
        <v>20</v>
      </c>
      <c r="AD76" s="37" t="s">
        <v>170</v>
      </c>
      <c r="AE76" s="37" t="s">
        <v>170</v>
      </c>
      <c r="AF76" s="46">
        <f t="shared" si="31"/>
        <v>8632.4</v>
      </c>
      <c r="AG76" s="46">
        <f t="shared" si="31"/>
        <v>8338.2000000000007</v>
      </c>
      <c r="AH76" s="38">
        <v>0</v>
      </c>
      <c r="AI76" s="38">
        <v>0</v>
      </c>
      <c r="AJ76" s="38">
        <v>8632.4</v>
      </c>
      <c r="AK76" s="38">
        <v>8338.2000000000007</v>
      </c>
      <c r="AL76" s="38">
        <v>0</v>
      </c>
      <c r="AM76" s="38">
        <v>0</v>
      </c>
      <c r="AN76" s="38">
        <v>0</v>
      </c>
      <c r="AO76" s="38">
        <v>0</v>
      </c>
      <c r="AP76" s="46">
        <f t="shared" si="32"/>
        <v>10302.6</v>
      </c>
      <c r="AQ76" s="38">
        <v>0</v>
      </c>
      <c r="AR76" s="38">
        <v>10302.6</v>
      </c>
      <c r="AS76" s="38">
        <v>0</v>
      </c>
      <c r="AT76" s="38">
        <v>0</v>
      </c>
      <c r="AU76" s="46">
        <f t="shared" si="18"/>
        <v>8547.7999999999993</v>
      </c>
      <c r="AV76" s="38">
        <v>0</v>
      </c>
      <c r="AW76" s="38">
        <v>8547.7999999999993</v>
      </c>
      <c r="AX76" s="38">
        <v>0</v>
      </c>
      <c r="AY76" s="38">
        <v>0</v>
      </c>
      <c r="AZ76" s="46">
        <f t="shared" si="33"/>
        <v>8547.7999999999993</v>
      </c>
      <c r="BA76" s="38">
        <v>0</v>
      </c>
      <c r="BB76" s="38">
        <v>8547.7999999999993</v>
      </c>
      <c r="BC76" s="38">
        <v>0</v>
      </c>
      <c r="BD76" s="38">
        <v>0</v>
      </c>
      <c r="BE76" s="46">
        <f t="shared" si="19"/>
        <v>0</v>
      </c>
      <c r="BF76" s="38">
        <v>0</v>
      </c>
      <c r="BG76" s="38">
        <v>0</v>
      </c>
      <c r="BH76" s="38">
        <v>0</v>
      </c>
      <c r="BI76" s="38">
        <v>0</v>
      </c>
      <c r="BJ76" s="46">
        <f t="shared" si="34"/>
        <v>8632.4</v>
      </c>
      <c r="BK76" s="46">
        <f t="shared" si="34"/>
        <v>8338.2000000000007</v>
      </c>
      <c r="BL76" s="38">
        <v>0</v>
      </c>
      <c r="BM76" s="38">
        <v>0</v>
      </c>
      <c r="BN76" s="38">
        <v>8632.4</v>
      </c>
      <c r="BO76" s="38">
        <v>8338.2000000000007</v>
      </c>
      <c r="BP76" s="38">
        <v>0</v>
      </c>
      <c r="BQ76" s="38">
        <v>0</v>
      </c>
      <c r="BR76" s="38">
        <v>0</v>
      </c>
      <c r="BS76" s="38">
        <v>0</v>
      </c>
      <c r="BT76" s="46">
        <f t="shared" si="20"/>
        <v>10302.6</v>
      </c>
      <c r="BU76" s="38">
        <v>0</v>
      </c>
      <c r="BV76" s="38">
        <v>10302.6</v>
      </c>
      <c r="BW76" s="38">
        <v>0</v>
      </c>
      <c r="BX76" s="38">
        <v>0</v>
      </c>
      <c r="BY76" s="46">
        <f t="shared" si="21"/>
        <v>8547.7999999999993</v>
      </c>
      <c r="BZ76" s="38">
        <v>0</v>
      </c>
      <c r="CA76" s="38">
        <v>8547.7999999999993</v>
      </c>
      <c r="CB76" s="38">
        <v>0</v>
      </c>
      <c r="CC76" s="38">
        <v>0</v>
      </c>
      <c r="CD76" s="46">
        <f t="shared" si="22"/>
        <v>8547.7999999999993</v>
      </c>
      <c r="CE76" s="38">
        <v>0</v>
      </c>
      <c r="CF76" s="38">
        <v>8547.7999999999993</v>
      </c>
      <c r="CG76" s="38">
        <v>0</v>
      </c>
      <c r="CH76" s="38">
        <v>0</v>
      </c>
      <c r="CI76" s="46">
        <f t="shared" si="23"/>
        <v>0</v>
      </c>
      <c r="CJ76" s="67">
        <v>0</v>
      </c>
      <c r="CK76" s="67">
        <v>0</v>
      </c>
      <c r="CL76" s="67">
        <v>0</v>
      </c>
      <c r="CM76" s="67">
        <v>0</v>
      </c>
      <c r="CN76" s="62">
        <f t="shared" si="24"/>
        <v>8632.4</v>
      </c>
      <c r="CO76" s="67">
        <v>0</v>
      </c>
      <c r="CP76" s="67">
        <v>8632.4</v>
      </c>
      <c r="CQ76" s="67">
        <v>0</v>
      </c>
      <c r="CR76" s="67">
        <v>0</v>
      </c>
      <c r="CS76" s="62">
        <f t="shared" si="25"/>
        <v>10302.6</v>
      </c>
      <c r="CT76" s="67">
        <v>0</v>
      </c>
      <c r="CU76" s="67">
        <v>10302.6</v>
      </c>
      <c r="CV76" s="67">
        <v>0</v>
      </c>
      <c r="CW76" s="67">
        <v>0</v>
      </c>
      <c r="CX76" s="62">
        <f t="shared" si="26"/>
        <v>8547.7999999999993</v>
      </c>
      <c r="CY76" s="67">
        <v>0</v>
      </c>
      <c r="CZ76" s="68">
        <v>8547.7999999999993</v>
      </c>
      <c r="DA76" s="69">
        <v>0</v>
      </c>
      <c r="DB76" s="67">
        <v>0</v>
      </c>
      <c r="DC76" s="62">
        <f t="shared" si="27"/>
        <v>8632.4</v>
      </c>
      <c r="DD76" s="67">
        <v>0</v>
      </c>
      <c r="DE76" s="67">
        <v>8632.4</v>
      </c>
      <c r="DF76" s="67">
        <v>0</v>
      </c>
      <c r="DG76" s="67">
        <v>0</v>
      </c>
      <c r="DH76" s="62">
        <f t="shared" si="29"/>
        <v>10302.6</v>
      </c>
      <c r="DI76" s="67">
        <v>0</v>
      </c>
      <c r="DJ76" s="67">
        <v>10302.6</v>
      </c>
      <c r="DK76" s="67">
        <v>0</v>
      </c>
      <c r="DL76" s="67">
        <v>0</v>
      </c>
      <c r="DM76" s="62">
        <f t="shared" si="30"/>
        <v>8547.7999999999993</v>
      </c>
      <c r="DN76" s="67">
        <v>0</v>
      </c>
      <c r="DO76" s="67">
        <v>8547.7999999999993</v>
      </c>
      <c r="DP76" s="67">
        <v>0</v>
      </c>
      <c r="DQ76" s="67">
        <v>0</v>
      </c>
      <c r="DR76" s="70" t="s">
        <v>171</v>
      </c>
    </row>
    <row r="77" spans="1:122" s="66" customFormat="1" ht="54" x14ac:dyDescent="0.3">
      <c r="A77" s="287" t="s">
        <v>273</v>
      </c>
      <c r="B77" s="285" t="s">
        <v>274</v>
      </c>
      <c r="C77" s="44" t="s">
        <v>11</v>
      </c>
      <c r="D77" s="44" t="s">
        <v>11</v>
      </c>
      <c r="E77" s="44" t="s">
        <v>11</v>
      </c>
      <c r="F77" s="44" t="s">
        <v>11</v>
      </c>
      <c r="G77" s="44" t="s">
        <v>11</v>
      </c>
      <c r="H77" s="44" t="s">
        <v>11</v>
      </c>
      <c r="I77" s="44" t="s">
        <v>11</v>
      </c>
      <c r="J77" s="44" t="s">
        <v>11</v>
      </c>
      <c r="K77" s="44" t="s">
        <v>11</v>
      </c>
      <c r="L77" s="44" t="s">
        <v>11</v>
      </c>
      <c r="M77" s="44" t="s">
        <v>11</v>
      </c>
      <c r="N77" s="44" t="s">
        <v>11</v>
      </c>
      <c r="O77" s="44" t="s">
        <v>11</v>
      </c>
      <c r="P77" s="44" t="s">
        <v>11</v>
      </c>
      <c r="Q77" s="44" t="s">
        <v>11</v>
      </c>
      <c r="R77" s="44" t="s">
        <v>11</v>
      </c>
      <c r="S77" s="44" t="s">
        <v>11</v>
      </c>
      <c r="T77" s="44" t="s">
        <v>11</v>
      </c>
      <c r="U77" s="44" t="s">
        <v>11</v>
      </c>
      <c r="V77" s="44" t="s">
        <v>11</v>
      </c>
      <c r="W77" s="44" t="s">
        <v>11</v>
      </c>
      <c r="X77" s="44" t="s">
        <v>11</v>
      </c>
      <c r="Y77" s="44" t="s">
        <v>11</v>
      </c>
      <c r="Z77" s="44" t="s">
        <v>11</v>
      </c>
      <c r="AA77" s="44" t="s">
        <v>11</v>
      </c>
      <c r="AB77" s="44" t="s">
        <v>11</v>
      </c>
      <c r="AC77" s="44" t="s">
        <v>11</v>
      </c>
      <c r="AD77" s="45" t="s">
        <v>11</v>
      </c>
      <c r="AE77" s="45" t="s">
        <v>11</v>
      </c>
      <c r="AF77" s="46">
        <f t="shared" si="31"/>
        <v>334152.39999999997</v>
      </c>
      <c r="AG77" s="46">
        <f t="shared" si="31"/>
        <v>333536.59999999998</v>
      </c>
      <c r="AH77" s="46">
        <f>AH78+AH80+AH82</f>
        <v>0</v>
      </c>
      <c r="AI77" s="46">
        <f t="shared" ref="AI77:CT77" si="85">AI78+AI80+AI82</f>
        <v>0</v>
      </c>
      <c r="AJ77" s="46">
        <f t="shared" si="85"/>
        <v>334152.39999999997</v>
      </c>
      <c r="AK77" s="46">
        <f t="shared" si="85"/>
        <v>333536.59999999998</v>
      </c>
      <c r="AL77" s="46">
        <f t="shared" si="85"/>
        <v>0</v>
      </c>
      <c r="AM77" s="46">
        <f t="shared" si="85"/>
        <v>0</v>
      </c>
      <c r="AN77" s="46">
        <f t="shared" si="85"/>
        <v>0</v>
      </c>
      <c r="AO77" s="46">
        <f t="shared" si="85"/>
        <v>0</v>
      </c>
      <c r="AP77" s="46">
        <f t="shared" si="32"/>
        <v>347656.5</v>
      </c>
      <c r="AQ77" s="46">
        <f t="shared" si="85"/>
        <v>0</v>
      </c>
      <c r="AR77" s="46">
        <f t="shared" si="85"/>
        <v>347656.5</v>
      </c>
      <c r="AS77" s="46">
        <f t="shared" si="85"/>
        <v>0</v>
      </c>
      <c r="AT77" s="46">
        <f t="shared" si="85"/>
        <v>0</v>
      </c>
      <c r="AU77" s="46">
        <f t="shared" si="18"/>
        <v>359629</v>
      </c>
      <c r="AV77" s="46">
        <f t="shared" si="85"/>
        <v>0</v>
      </c>
      <c r="AW77" s="46">
        <f t="shared" si="85"/>
        <v>359629</v>
      </c>
      <c r="AX77" s="46">
        <f t="shared" si="85"/>
        <v>0</v>
      </c>
      <c r="AY77" s="46">
        <f t="shared" si="85"/>
        <v>0</v>
      </c>
      <c r="AZ77" s="46">
        <f t="shared" si="33"/>
        <v>381027.79999999993</v>
      </c>
      <c r="BA77" s="46">
        <f t="shared" si="85"/>
        <v>0</v>
      </c>
      <c r="BB77" s="46">
        <f t="shared" si="85"/>
        <v>381027.79999999993</v>
      </c>
      <c r="BC77" s="46">
        <f t="shared" si="85"/>
        <v>0</v>
      </c>
      <c r="BD77" s="46">
        <f t="shared" si="85"/>
        <v>0</v>
      </c>
      <c r="BE77" s="46">
        <f t="shared" si="19"/>
        <v>0</v>
      </c>
      <c r="BF77" s="46">
        <f t="shared" si="85"/>
        <v>0</v>
      </c>
      <c r="BG77" s="46">
        <f t="shared" si="85"/>
        <v>0</v>
      </c>
      <c r="BH77" s="46">
        <f t="shared" si="85"/>
        <v>0</v>
      </c>
      <c r="BI77" s="46">
        <f t="shared" si="85"/>
        <v>0</v>
      </c>
      <c r="BJ77" s="46">
        <f t="shared" si="34"/>
        <v>334152.39999999997</v>
      </c>
      <c r="BK77" s="46">
        <f t="shared" si="34"/>
        <v>333536.59999999998</v>
      </c>
      <c r="BL77" s="46">
        <f t="shared" si="85"/>
        <v>0</v>
      </c>
      <c r="BM77" s="46">
        <f t="shared" si="85"/>
        <v>0</v>
      </c>
      <c r="BN77" s="46">
        <f t="shared" si="85"/>
        <v>334152.39999999997</v>
      </c>
      <c r="BO77" s="46">
        <f t="shared" si="85"/>
        <v>333536.59999999998</v>
      </c>
      <c r="BP77" s="46">
        <f t="shared" si="85"/>
        <v>0</v>
      </c>
      <c r="BQ77" s="46">
        <f t="shared" si="85"/>
        <v>0</v>
      </c>
      <c r="BR77" s="46">
        <f t="shared" si="85"/>
        <v>0</v>
      </c>
      <c r="BS77" s="46">
        <f t="shared" si="85"/>
        <v>0</v>
      </c>
      <c r="BT77" s="46">
        <f t="shared" si="20"/>
        <v>347656.5</v>
      </c>
      <c r="BU77" s="46">
        <f t="shared" si="85"/>
        <v>0</v>
      </c>
      <c r="BV77" s="46">
        <f t="shared" si="85"/>
        <v>347656.5</v>
      </c>
      <c r="BW77" s="46">
        <f t="shared" si="85"/>
        <v>0</v>
      </c>
      <c r="BX77" s="46">
        <f t="shared" si="85"/>
        <v>0</v>
      </c>
      <c r="BY77" s="46">
        <f t="shared" si="21"/>
        <v>359629</v>
      </c>
      <c r="BZ77" s="46">
        <f t="shared" si="85"/>
        <v>0</v>
      </c>
      <c r="CA77" s="46">
        <f t="shared" si="85"/>
        <v>359629</v>
      </c>
      <c r="CB77" s="46">
        <f t="shared" si="85"/>
        <v>0</v>
      </c>
      <c r="CC77" s="46">
        <f t="shared" si="85"/>
        <v>0</v>
      </c>
      <c r="CD77" s="46">
        <f t="shared" si="22"/>
        <v>381027.79999999993</v>
      </c>
      <c r="CE77" s="46">
        <f t="shared" si="85"/>
        <v>0</v>
      </c>
      <c r="CF77" s="46">
        <f t="shared" si="85"/>
        <v>381027.79999999993</v>
      </c>
      <c r="CG77" s="46">
        <f t="shared" si="85"/>
        <v>0</v>
      </c>
      <c r="CH77" s="46">
        <f t="shared" si="85"/>
        <v>0</v>
      </c>
      <c r="CI77" s="46">
        <f t="shared" si="23"/>
        <v>0</v>
      </c>
      <c r="CJ77" s="77">
        <f t="shared" si="85"/>
        <v>0</v>
      </c>
      <c r="CK77" s="77">
        <f t="shared" si="85"/>
        <v>0</v>
      </c>
      <c r="CL77" s="77">
        <f t="shared" si="85"/>
        <v>0</v>
      </c>
      <c r="CM77" s="77">
        <f t="shared" si="85"/>
        <v>0</v>
      </c>
      <c r="CN77" s="62">
        <f t="shared" si="24"/>
        <v>334152.39999999997</v>
      </c>
      <c r="CO77" s="77">
        <f t="shared" si="85"/>
        <v>0</v>
      </c>
      <c r="CP77" s="77">
        <f t="shared" si="85"/>
        <v>334152.39999999997</v>
      </c>
      <c r="CQ77" s="77">
        <f t="shared" si="85"/>
        <v>0</v>
      </c>
      <c r="CR77" s="77">
        <f t="shared" si="85"/>
        <v>0</v>
      </c>
      <c r="CS77" s="62">
        <f t="shared" si="25"/>
        <v>347656.5</v>
      </c>
      <c r="CT77" s="77">
        <f t="shared" si="85"/>
        <v>0</v>
      </c>
      <c r="CU77" s="77">
        <f t="shared" ref="CU77:DQ77" si="86">CU78+CU80+CU82</f>
        <v>347656.5</v>
      </c>
      <c r="CV77" s="77">
        <f t="shared" si="86"/>
        <v>0</v>
      </c>
      <c r="CW77" s="77">
        <f t="shared" si="86"/>
        <v>0</v>
      </c>
      <c r="CX77" s="62">
        <f t="shared" si="26"/>
        <v>359629</v>
      </c>
      <c r="CY77" s="77">
        <f t="shared" si="86"/>
        <v>0</v>
      </c>
      <c r="CZ77" s="77">
        <f t="shared" si="86"/>
        <v>359629</v>
      </c>
      <c r="DA77" s="77">
        <f t="shared" si="86"/>
        <v>0</v>
      </c>
      <c r="DB77" s="77">
        <f t="shared" si="86"/>
        <v>0</v>
      </c>
      <c r="DC77" s="62">
        <f t="shared" si="27"/>
        <v>334152.39999999997</v>
      </c>
      <c r="DD77" s="77">
        <f t="shared" si="86"/>
        <v>0</v>
      </c>
      <c r="DE77" s="77">
        <f t="shared" si="86"/>
        <v>334152.39999999997</v>
      </c>
      <c r="DF77" s="77">
        <f t="shared" si="86"/>
        <v>0</v>
      </c>
      <c r="DG77" s="77">
        <f t="shared" si="86"/>
        <v>0</v>
      </c>
      <c r="DH77" s="62">
        <f t="shared" si="29"/>
        <v>347656.5</v>
      </c>
      <c r="DI77" s="77">
        <f t="shared" si="86"/>
        <v>0</v>
      </c>
      <c r="DJ77" s="77">
        <f t="shared" si="86"/>
        <v>347656.5</v>
      </c>
      <c r="DK77" s="77">
        <f t="shared" si="86"/>
        <v>0</v>
      </c>
      <c r="DL77" s="77">
        <f t="shared" si="86"/>
        <v>0</v>
      </c>
      <c r="DM77" s="62">
        <f t="shared" si="30"/>
        <v>359629</v>
      </c>
      <c r="DN77" s="77">
        <f t="shared" si="86"/>
        <v>0</v>
      </c>
      <c r="DO77" s="77">
        <f t="shared" si="86"/>
        <v>359629</v>
      </c>
      <c r="DP77" s="77">
        <f t="shared" si="86"/>
        <v>0</v>
      </c>
      <c r="DQ77" s="77">
        <f t="shared" si="86"/>
        <v>0</v>
      </c>
      <c r="DR77" s="78" t="s">
        <v>135</v>
      </c>
    </row>
    <row r="78" spans="1:122" s="66" customFormat="1" ht="262.8" customHeight="1" x14ac:dyDescent="0.3">
      <c r="A78" s="286" t="s">
        <v>77</v>
      </c>
      <c r="B78" s="284" t="s">
        <v>78</v>
      </c>
      <c r="C78" s="35" t="s">
        <v>268</v>
      </c>
      <c r="D78" s="36" t="s">
        <v>269</v>
      </c>
      <c r="E78" s="36" t="s">
        <v>270</v>
      </c>
      <c r="F78" s="36"/>
      <c r="G78" s="36"/>
      <c r="H78" s="36"/>
      <c r="I78" s="36"/>
      <c r="J78" s="36"/>
      <c r="K78" s="36"/>
      <c r="L78" s="36"/>
      <c r="M78" s="36"/>
      <c r="N78" s="36"/>
      <c r="O78" s="36"/>
      <c r="P78" s="36"/>
      <c r="Q78" s="36"/>
      <c r="R78" s="36"/>
      <c r="S78" s="36"/>
      <c r="T78" s="36"/>
      <c r="U78" s="36"/>
      <c r="V78" s="36"/>
      <c r="W78" s="36"/>
      <c r="X78" s="36"/>
      <c r="Y78" s="36"/>
      <c r="Z78" s="36"/>
      <c r="AA78" s="36"/>
      <c r="AB78" s="36"/>
      <c r="AC78" s="36" t="s">
        <v>20</v>
      </c>
      <c r="AD78" s="37" t="s">
        <v>170</v>
      </c>
      <c r="AE78" s="37" t="s">
        <v>172</v>
      </c>
      <c r="AF78" s="46">
        <f t="shared" si="31"/>
        <v>196028.4</v>
      </c>
      <c r="AG78" s="46">
        <f t="shared" si="31"/>
        <v>196028.4</v>
      </c>
      <c r="AH78" s="38">
        <v>0</v>
      </c>
      <c r="AI78" s="38">
        <v>0</v>
      </c>
      <c r="AJ78" s="38">
        <v>196028.4</v>
      </c>
      <c r="AK78" s="38">
        <v>196028.4</v>
      </c>
      <c r="AL78" s="38">
        <v>0</v>
      </c>
      <c r="AM78" s="38">
        <v>0</v>
      </c>
      <c r="AN78" s="38">
        <v>0</v>
      </c>
      <c r="AO78" s="38">
        <v>0</v>
      </c>
      <c r="AP78" s="46">
        <f t="shared" si="32"/>
        <v>208839.6</v>
      </c>
      <c r="AQ78" s="38">
        <v>0</v>
      </c>
      <c r="AR78" s="38">
        <v>208839.6</v>
      </c>
      <c r="AS78" s="38">
        <v>0</v>
      </c>
      <c r="AT78" s="38">
        <v>0</v>
      </c>
      <c r="AU78" s="46">
        <f t="shared" si="18"/>
        <v>214606.7</v>
      </c>
      <c r="AV78" s="38">
        <v>0</v>
      </c>
      <c r="AW78" s="38">
        <v>214606.7</v>
      </c>
      <c r="AX78" s="38">
        <v>0</v>
      </c>
      <c r="AY78" s="38">
        <v>0</v>
      </c>
      <c r="AZ78" s="46">
        <f t="shared" si="33"/>
        <v>227527.8</v>
      </c>
      <c r="BA78" s="38">
        <v>0</v>
      </c>
      <c r="BB78" s="38">
        <v>227527.8</v>
      </c>
      <c r="BC78" s="38">
        <v>0</v>
      </c>
      <c r="BD78" s="38">
        <v>0</v>
      </c>
      <c r="BE78" s="46">
        <f t="shared" si="19"/>
        <v>0</v>
      </c>
      <c r="BF78" s="38">
        <v>0</v>
      </c>
      <c r="BG78" s="38">
        <v>0</v>
      </c>
      <c r="BH78" s="38">
        <v>0</v>
      </c>
      <c r="BI78" s="38">
        <v>0</v>
      </c>
      <c r="BJ78" s="46">
        <f t="shared" si="34"/>
        <v>196028.4</v>
      </c>
      <c r="BK78" s="46">
        <f t="shared" si="34"/>
        <v>196028.4</v>
      </c>
      <c r="BL78" s="38">
        <v>0</v>
      </c>
      <c r="BM78" s="38">
        <v>0</v>
      </c>
      <c r="BN78" s="38">
        <v>196028.4</v>
      </c>
      <c r="BO78" s="38">
        <v>196028.4</v>
      </c>
      <c r="BP78" s="38">
        <v>0</v>
      </c>
      <c r="BQ78" s="38">
        <v>0</v>
      </c>
      <c r="BR78" s="38">
        <v>0</v>
      </c>
      <c r="BS78" s="38">
        <v>0</v>
      </c>
      <c r="BT78" s="46">
        <f t="shared" si="20"/>
        <v>208839.6</v>
      </c>
      <c r="BU78" s="38">
        <v>0</v>
      </c>
      <c r="BV78" s="38">
        <v>208839.6</v>
      </c>
      <c r="BW78" s="38">
        <v>0</v>
      </c>
      <c r="BX78" s="38">
        <v>0</v>
      </c>
      <c r="BY78" s="46">
        <f t="shared" si="21"/>
        <v>214606.7</v>
      </c>
      <c r="BZ78" s="38">
        <v>0</v>
      </c>
      <c r="CA78" s="38">
        <v>214606.7</v>
      </c>
      <c r="CB78" s="38">
        <v>0</v>
      </c>
      <c r="CC78" s="38">
        <v>0</v>
      </c>
      <c r="CD78" s="46">
        <f t="shared" si="22"/>
        <v>227527.8</v>
      </c>
      <c r="CE78" s="38">
        <v>0</v>
      </c>
      <c r="CF78" s="38">
        <v>227527.8</v>
      </c>
      <c r="CG78" s="38">
        <v>0</v>
      </c>
      <c r="CH78" s="38">
        <v>0</v>
      </c>
      <c r="CI78" s="46">
        <f t="shared" si="23"/>
        <v>0</v>
      </c>
      <c r="CJ78" s="67">
        <v>0</v>
      </c>
      <c r="CK78" s="67">
        <v>0</v>
      </c>
      <c r="CL78" s="67">
        <v>0</v>
      </c>
      <c r="CM78" s="67">
        <v>0</v>
      </c>
      <c r="CN78" s="62">
        <f t="shared" si="24"/>
        <v>196028.4</v>
      </c>
      <c r="CO78" s="67">
        <v>0</v>
      </c>
      <c r="CP78" s="67">
        <v>196028.4</v>
      </c>
      <c r="CQ78" s="67">
        <v>0</v>
      </c>
      <c r="CR78" s="67">
        <v>0</v>
      </c>
      <c r="CS78" s="62">
        <f t="shared" si="25"/>
        <v>208839.6</v>
      </c>
      <c r="CT78" s="67">
        <v>0</v>
      </c>
      <c r="CU78" s="67">
        <v>208839.6</v>
      </c>
      <c r="CV78" s="67">
        <v>0</v>
      </c>
      <c r="CW78" s="67">
        <v>0</v>
      </c>
      <c r="CX78" s="62">
        <f t="shared" si="26"/>
        <v>214606.7</v>
      </c>
      <c r="CY78" s="67">
        <v>0</v>
      </c>
      <c r="CZ78" s="68">
        <v>214606.7</v>
      </c>
      <c r="DA78" s="69">
        <v>0</v>
      </c>
      <c r="DB78" s="67">
        <v>0</v>
      </c>
      <c r="DC78" s="62">
        <f t="shared" si="27"/>
        <v>196028.4</v>
      </c>
      <c r="DD78" s="67">
        <v>0</v>
      </c>
      <c r="DE78" s="67">
        <v>196028.4</v>
      </c>
      <c r="DF78" s="67">
        <v>0</v>
      </c>
      <c r="DG78" s="67">
        <v>0</v>
      </c>
      <c r="DH78" s="62">
        <f t="shared" si="29"/>
        <v>208839.6</v>
      </c>
      <c r="DI78" s="67">
        <v>0</v>
      </c>
      <c r="DJ78" s="67">
        <v>208839.6</v>
      </c>
      <c r="DK78" s="67">
        <v>0</v>
      </c>
      <c r="DL78" s="67">
        <v>0</v>
      </c>
      <c r="DM78" s="62">
        <f t="shared" si="30"/>
        <v>214606.7</v>
      </c>
      <c r="DN78" s="67">
        <v>0</v>
      </c>
      <c r="DO78" s="67">
        <v>214606.7</v>
      </c>
      <c r="DP78" s="67">
        <v>0</v>
      </c>
      <c r="DQ78" s="67">
        <v>0</v>
      </c>
      <c r="DR78" s="70" t="s">
        <v>171</v>
      </c>
    </row>
    <row r="79" spans="1:122" s="66" customFormat="1" ht="25.8" customHeight="1" x14ac:dyDescent="0.3">
      <c r="A79" s="294"/>
      <c r="B79" s="289"/>
      <c r="C79" s="32"/>
      <c r="D79" s="72"/>
      <c r="E79" s="72"/>
      <c r="F79" s="72" t="s">
        <v>185</v>
      </c>
      <c r="G79" s="72" t="s">
        <v>156</v>
      </c>
      <c r="H79" s="72" t="s">
        <v>157</v>
      </c>
      <c r="I79" s="72" t="s">
        <v>188</v>
      </c>
      <c r="J79" s="72"/>
      <c r="K79" s="72"/>
      <c r="L79" s="72"/>
      <c r="M79" s="72"/>
      <c r="N79" s="72"/>
      <c r="O79" s="72"/>
      <c r="P79" s="72"/>
      <c r="Q79" s="72"/>
      <c r="R79" s="72"/>
      <c r="S79" s="72"/>
      <c r="T79" s="72"/>
      <c r="U79" s="72"/>
      <c r="V79" s="72"/>
      <c r="W79" s="72"/>
      <c r="X79" s="72"/>
      <c r="Y79" s="72"/>
      <c r="Z79" s="72"/>
      <c r="AA79" s="72"/>
      <c r="AB79" s="72"/>
      <c r="AC79" s="73"/>
      <c r="AD79" s="74" t="s">
        <v>170</v>
      </c>
      <c r="AE79" s="74" t="s">
        <v>172</v>
      </c>
      <c r="AF79" s="46">
        <f t="shared" si="31"/>
        <v>116187.8</v>
      </c>
      <c r="AG79" s="46">
        <f t="shared" si="31"/>
        <v>116187.8</v>
      </c>
      <c r="AH79" s="75">
        <v>0</v>
      </c>
      <c r="AI79" s="75">
        <v>0</v>
      </c>
      <c r="AJ79" s="75">
        <v>116187.8</v>
      </c>
      <c r="AK79" s="75">
        <v>116187.8</v>
      </c>
      <c r="AL79" s="75">
        <v>0</v>
      </c>
      <c r="AM79" s="75">
        <v>0</v>
      </c>
      <c r="AN79" s="75">
        <v>0</v>
      </c>
      <c r="AO79" s="75">
        <v>0</v>
      </c>
      <c r="AP79" s="46">
        <f t="shared" si="32"/>
        <v>140179.20000000001</v>
      </c>
      <c r="AQ79" s="75">
        <v>0</v>
      </c>
      <c r="AR79" s="75">
        <v>140179.20000000001</v>
      </c>
      <c r="AS79" s="75">
        <v>0</v>
      </c>
      <c r="AT79" s="75">
        <v>0</v>
      </c>
      <c r="AU79" s="46">
        <f t="shared" si="18"/>
        <v>140179.20000000001</v>
      </c>
      <c r="AV79" s="75">
        <v>0</v>
      </c>
      <c r="AW79" s="75">
        <v>140179.20000000001</v>
      </c>
      <c r="AX79" s="75">
        <v>0</v>
      </c>
      <c r="AY79" s="75">
        <v>0</v>
      </c>
      <c r="AZ79" s="46">
        <f t="shared" si="33"/>
        <v>140179.20000000001</v>
      </c>
      <c r="BA79" s="75">
        <v>0</v>
      </c>
      <c r="BB79" s="75">
        <v>140179.20000000001</v>
      </c>
      <c r="BC79" s="75">
        <v>0</v>
      </c>
      <c r="BD79" s="75">
        <v>0</v>
      </c>
      <c r="BE79" s="46">
        <f t="shared" si="19"/>
        <v>0</v>
      </c>
      <c r="BF79" s="75">
        <v>0</v>
      </c>
      <c r="BG79" s="75">
        <v>0</v>
      </c>
      <c r="BH79" s="75">
        <v>0</v>
      </c>
      <c r="BI79" s="75">
        <v>0</v>
      </c>
      <c r="BJ79" s="46">
        <f t="shared" si="34"/>
        <v>116187.8</v>
      </c>
      <c r="BK79" s="46">
        <f t="shared" si="34"/>
        <v>116187.8</v>
      </c>
      <c r="BL79" s="75">
        <v>0</v>
      </c>
      <c r="BM79" s="75">
        <v>0</v>
      </c>
      <c r="BN79" s="75">
        <v>116187.8</v>
      </c>
      <c r="BO79" s="75">
        <v>116187.8</v>
      </c>
      <c r="BP79" s="75">
        <v>0</v>
      </c>
      <c r="BQ79" s="75">
        <v>0</v>
      </c>
      <c r="BR79" s="75">
        <v>0</v>
      </c>
      <c r="BS79" s="75">
        <v>0</v>
      </c>
      <c r="BT79" s="46">
        <f t="shared" si="20"/>
        <v>140179.20000000001</v>
      </c>
      <c r="BU79" s="75">
        <v>0</v>
      </c>
      <c r="BV79" s="75">
        <v>140179.20000000001</v>
      </c>
      <c r="BW79" s="75">
        <v>0</v>
      </c>
      <c r="BX79" s="75">
        <v>0</v>
      </c>
      <c r="BY79" s="46">
        <f t="shared" si="21"/>
        <v>140179.20000000001</v>
      </c>
      <c r="BZ79" s="75">
        <v>0</v>
      </c>
      <c r="CA79" s="75">
        <v>140179.20000000001</v>
      </c>
      <c r="CB79" s="75">
        <v>0</v>
      </c>
      <c r="CC79" s="75">
        <v>0</v>
      </c>
      <c r="CD79" s="46">
        <f t="shared" si="22"/>
        <v>140179.20000000001</v>
      </c>
      <c r="CE79" s="75">
        <v>0</v>
      </c>
      <c r="CF79" s="75">
        <v>140179.20000000001</v>
      </c>
      <c r="CG79" s="75">
        <v>0</v>
      </c>
      <c r="CH79" s="75">
        <v>0</v>
      </c>
      <c r="CI79" s="46">
        <f t="shared" si="23"/>
        <v>0</v>
      </c>
      <c r="CJ79" s="61">
        <v>0</v>
      </c>
      <c r="CK79" s="61">
        <v>0</v>
      </c>
      <c r="CL79" s="61">
        <v>0</v>
      </c>
      <c r="CM79" s="61">
        <v>0</v>
      </c>
      <c r="CN79" s="62">
        <f t="shared" si="24"/>
        <v>116187.8</v>
      </c>
      <c r="CO79" s="61">
        <v>0</v>
      </c>
      <c r="CP79" s="61">
        <v>116187.8</v>
      </c>
      <c r="CQ79" s="61">
        <v>0</v>
      </c>
      <c r="CR79" s="61">
        <v>0</v>
      </c>
      <c r="CS79" s="62">
        <f t="shared" si="25"/>
        <v>140179.20000000001</v>
      </c>
      <c r="CT79" s="61">
        <v>0</v>
      </c>
      <c r="CU79" s="61">
        <v>140179.20000000001</v>
      </c>
      <c r="CV79" s="61">
        <v>0</v>
      </c>
      <c r="CW79" s="61">
        <v>0</v>
      </c>
      <c r="CX79" s="62">
        <f t="shared" si="26"/>
        <v>140179.20000000001</v>
      </c>
      <c r="CY79" s="61">
        <v>0</v>
      </c>
      <c r="CZ79" s="63">
        <v>140179.20000000001</v>
      </c>
      <c r="DA79" s="64">
        <v>0</v>
      </c>
      <c r="DB79" s="61">
        <v>0</v>
      </c>
      <c r="DC79" s="62">
        <f t="shared" si="27"/>
        <v>116187.8</v>
      </c>
      <c r="DD79" s="61">
        <v>0</v>
      </c>
      <c r="DE79" s="61">
        <v>116187.8</v>
      </c>
      <c r="DF79" s="61">
        <v>0</v>
      </c>
      <c r="DG79" s="61">
        <v>0</v>
      </c>
      <c r="DH79" s="62">
        <f t="shared" si="29"/>
        <v>140179.20000000001</v>
      </c>
      <c r="DI79" s="61">
        <v>0</v>
      </c>
      <c r="DJ79" s="61">
        <v>140179.20000000001</v>
      </c>
      <c r="DK79" s="61">
        <v>0</v>
      </c>
      <c r="DL79" s="61">
        <v>0</v>
      </c>
      <c r="DM79" s="62">
        <f t="shared" si="30"/>
        <v>140179.20000000001</v>
      </c>
      <c r="DN79" s="61">
        <v>0</v>
      </c>
      <c r="DO79" s="61">
        <v>140179.20000000001</v>
      </c>
      <c r="DP79" s="61">
        <v>0</v>
      </c>
      <c r="DQ79" s="61">
        <v>0</v>
      </c>
      <c r="DR79" s="65" t="s">
        <v>32</v>
      </c>
    </row>
    <row r="80" spans="1:122" s="66" customFormat="1" ht="249" customHeight="1" x14ac:dyDescent="0.3">
      <c r="A80" s="286" t="s">
        <v>79</v>
      </c>
      <c r="B80" s="284" t="s">
        <v>80</v>
      </c>
      <c r="C80" s="35" t="s">
        <v>268</v>
      </c>
      <c r="D80" s="36" t="s">
        <v>156</v>
      </c>
      <c r="E80" s="36" t="s">
        <v>270</v>
      </c>
      <c r="F80" s="36"/>
      <c r="G80" s="36"/>
      <c r="H80" s="36"/>
      <c r="I80" s="36"/>
      <c r="J80" s="36"/>
      <c r="K80" s="36"/>
      <c r="L80" s="36"/>
      <c r="M80" s="36"/>
      <c r="N80" s="36"/>
      <c r="O80" s="36"/>
      <c r="P80" s="36"/>
      <c r="Q80" s="36"/>
      <c r="R80" s="36"/>
      <c r="S80" s="36"/>
      <c r="T80" s="36"/>
      <c r="U80" s="36"/>
      <c r="V80" s="36"/>
      <c r="W80" s="36"/>
      <c r="X80" s="36"/>
      <c r="Y80" s="36"/>
      <c r="Z80" s="36"/>
      <c r="AA80" s="36"/>
      <c r="AB80" s="36"/>
      <c r="AC80" s="36" t="s">
        <v>20</v>
      </c>
      <c r="AD80" s="37" t="s">
        <v>170</v>
      </c>
      <c r="AE80" s="37" t="s">
        <v>154</v>
      </c>
      <c r="AF80" s="46">
        <f t="shared" si="31"/>
        <v>130088.4</v>
      </c>
      <c r="AG80" s="46">
        <f t="shared" si="31"/>
        <v>130088.4</v>
      </c>
      <c r="AH80" s="38">
        <v>0</v>
      </c>
      <c r="AI80" s="38">
        <v>0</v>
      </c>
      <c r="AJ80" s="38">
        <v>130088.4</v>
      </c>
      <c r="AK80" s="38">
        <v>130088.4</v>
      </c>
      <c r="AL80" s="38">
        <v>0</v>
      </c>
      <c r="AM80" s="38">
        <v>0</v>
      </c>
      <c r="AN80" s="38">
        <v>0</v>
      </c>
      <c r="AO80" s="38">
        <v>0</v>
      </c>
      <c r="AP80" s="46">
        <f t="shared" si="32"/>
        <v>129698.7</v>
      </c>
      <c r="AQ80" s="38">
        <v>0</v>
      </c>
      <c r="AR80" s="38">
        <v>129698.7</v>
      </c>
      <c r="AS80" s="38">
        <v>0</v>
      </c>
      <c r="AT80" s="38">
        <v>0</v>
      </c>
      <c r="AU80" s="46">
        <f t="shared" si="18"/>
        <v>135332.9</v>
      </c>
      <c r="AV80" s="38">
        <v>0</v>
      </c>
      <c r="AW80" s="38">
        <v>135332.9</v>
      </c>
      <c r="AX80" s="38">
        <v>0</v>
      </c>
      <c r="AY80" s="38">
        <v>0</v>
      </c>
      <c r="AZ80" s="46">
        <f t="shared" si="33"/>
        <v>143360.4</v>
      </c>
      <c r="BA80" s="38">
        <v>0</v>
      </c>
      <c r="BB80" s="38">
        <v>143360.4</v>
      </c>
      <c r="BC80" s="38">
        <v>0</v>
      </c>
      <c r="BD80" s="38">
        <v>0</v>
      </c>
      <c r="BE80" s="46">
        <f t="shared" si="19"/>
        <v>0</v>
      </c>
      <c r="BF80" s="38">
        <v>0</v>
      </c>
      <c r="BG80" s="38">
        <v>0</v>
      </c>
      <c r="BH80" s="38">
        <v>0</v>
      </c>
      <c r="BI80" s="38">
        <v>0</v>
      </c>
      <c r="BJ80" s="46">
        <f t="shared" si="34"/>
        <v>130088.4</v>
      </c>
      <c r="BK80" s="46">
        <f t="shared" si="34"/>
        <v>130088.4</v>
      </c>
      <c r="BL80" s="38">
        <v>0</v>
      </c>
      <c r="BM80" s="38">
        <v>0</v>
      </c>
      <c r="BN80" s="38">
        <v>130088.4</v>
      </c>
      <c r="BO80" s="38">
        <v>130088.4</v>
      </c>
      <c r="BP80" s="38">
        <v>0</v>
      </c>
      <c r="BQ80" s="38">
        <v>0</v>
      </c>
      <c r="BR80" s="38">
        <v>0</v>
      </c>
      <c r="BS80" s="38">
        <v>0</v>
      </c>
      <c r="BT80" s="46">
        <f t="shared" si="20"/>
        <v>129698.7</v>
      </c>
      <c r="BU80" s="38">
        <v>0</v>
      </c>
      <c r="BV80" s="38">
        <v>129698.7</v>
      </c>
      <c r="BW80" s="38">
        <v>0</v>
      </c>
      <c r="BX80" s="38">
        <v>0</v>
      </c>
      <c r="BY80" s="46">
        <f t="shared" si="21"/>
        <v>135332.9</v>
      </c>
      <c r="BZ80" s="38">
        <v>0</v>
      </c>
      <c r="CA80" s="38">
        <v>135332.9</v>
      </c>
      <c r="CB80" s="38">
        <v>0</v>
      </c>
      <c r="CC80" s="38">
        <v>0</v>
      </c>
      <c r="CD80" s="46">
        <f t="shared" si="22"/>
        <v>143360.4</v>
      </c>
      <c r="CE80" s="38">
        <v>0</v>
      </c>
      <c r="CF80" s="38">
        <v>143360.4</v>
      </c>
      <c r="CG80" s="38">
        <v>0</v>
      </c>
      <c r="CH80" s="38">
        <v>0</v>
      </c>
      <c r="CI80" s="46">
        <f t="shared" si="23"/>
        <v>0</v>
      </c>
      <c r="CJ80" s="67">
        <v>0</v>
      </c>
      <c r="CK80" s="67">
        <v>0</v>
      </c>
      <c r="CL80" s="67">
        <v>0</v>
      </c>
      <c r="CM80" s="67">
        <v>0</v>
      </c>
      <c r="CN80" s="62">
        <f t="shared" si="24"/>
        <v>130088.4</v>
      </c>
      <c r="CO80" s="67">
        <v>0</v>
      </c>
      <c r="CP80" s="67">
        <v>130088.4</v>
      </c>
      <c r="CQ80" s="67">
        <v>0</v>
      </c>
      <c r="CR80" s="67">
        <v>0</v>
      </c>
      <c r="CS80" s="62">
        <f t="shared" si="25"/>
        <v>129698.7</v>
      </c>
      <c r="CT80" s="67">
        <v>0</v>
      </c>
      <c r="CU80" s="67">
        <v>129698.7</v>
      </c>
      <c r="CV80" s="67">
        <v>0</v>
      </c>
      <c r="CW80" s="67">
        <v>0</v>
      </c>
      <c r="CX80" s="62">
        <f t="shared" si="26"/>
        <v>135332.9</v>
      </c>
      <c r="CY80" s="67">
        <v>0</v>
      </c>
      <c r="CZ80" s="68">
        <v>135332.9</v>
      </c>
      <c r="DA80" s="69">
        <v>0</v>
      </c>
      <c r="DB80" s="67">
        <v>0</v>
      </c>
      <c r="DC80" s="62">
        <f t="shared" si="27"/>
        <v>130088.4</v>
      </c>
      <c r="DD80" s="67">
        <v>0</v>
      </c>
      <c r="DE80" s="67">
        <v>130088.4</v>
      </c>
      <c r="DF80" s="67">
        <v>0</v>
      </c>
      <c r="DG80" s="67">
        <v>0</v>
      </c>
      <c r="DH80" s="62">
        <f t="shared" si="29"/>
        <v>129698.7</v>
      </c>
      <c r="DI80" s="67">
        <v>0</v>
      </c>
      <c r="DJ80" s="67">
        <v>129698.7</v>
      </c>
      <c r="DK80" s="67">
        <v>0</v>
      </c>
      <c r="DL80" s="67">
        <v>0</v>
      </c>
      <c r="DM80" s="62">
        <f t="shared" si="30"/>
        <v>135332.9</v>
      </c>
      <c r="DN80" s="67">
        <v>0</v>
      </c>
      <c r="DO80" s="68">
        <v>135332.9</v>
      </c>
      <c r="DP80" s="67">
        <v>0</v>
      </c>
      <c r="DQ80" s="67">
        <v>0</v>
      </c>
      <c r="DR80" s="70" t="s">
        <v>171</v>
      </c>
    </row>
    <row r="81" spans="1:122" s="66" customFormat="1" ht="24.6" customHeight="1" x14ac:dyDescent="0.3">
      <c r="A81" s="294"/>
      <c r="B81" s="289"/>
      <c r="C81" s="32"/>
      <c r="D81" s="72"/>
      <c r="E81" s="72"/>
      <c r="F81" s="72" t="s">
        <v>185</v>
      </c>
      <c r="G81" s="72" t="s">
        <v>186</v>
      </c>
      <c r="H81" s="72" t="s">
        <v>157</v>
      </c>
      <c r="I81" s="72" t="s">
        <v>188</v>
      </c>
      <c r="J81" s="72"/>
      <c r="K81" s="72"/>
      <c r="L81" s="72"/>
      <c r="M81" s="72"/>
      <c r="N81" s="72"/>
      <c r="O81" s="72"/>
      <c r="P81" s="72"/>
      <c r="Q81" s="72"/>
      <c r="R81" s="72"/>
      <c r="S81" s="72"/>
      <c r="T81" s="72"/>
      <c r="U81" s="72"/>
      <c r="V81" s="72"/>
      <c r="W81" s="72"/>
      <c r="X81" s="72"/>
      <c r="Y81" s="72"/>
      <c r="Z81" s="72"/>
      <c r="AA81" s="72"/>
      <c r="AB81" s="72"/>
      <c r="AC81" s="73"/>
      <c r="AD81" s="74" t="s">
        <v>170</v>
      </c>
      <c r="AE81" s="74" t="s">
        <v>154</v>
      </c>
      <c r="AF81" s="46">
        <f t="shared" si="31"/>
        <v>66554.7</v>
      </c>
      <c r="AG81" s="46">
        <f t="shared" si="31"/>
        <v>66554.7</v>
      </c>
      <c r="AH81" s="75">
        <v>0</v>
      </c>
      <c r="AI81" s="75">
        <v>0</v>
      </c>
      <c r="AJ81" s="75">
        <v>66554.7</v>
      </c>
      <c r="AK81" s="75">
        <v>66554.7</v>
      </c>
      <c r="AL81" s="75">
        <v>0</v>
      </c>
      <c r="AM81" s="75">
        <v>0</v>
      </c>
      <c r="AN81" s="75">
        <v>0</v>
      </c>
      <c r="AO81" s="75">
        <v>0</v>
      </c>
      <c r="AP81" s="46">
        <f t="shared" si="32"/>
        <v>79751.399999999994</v>
      </c>
      <c r="AQ81" s="75">
        <v>0</v>
      </c>
      <c r="AR81" s="75">
        <v>79751.399999999994</v>
      </c>
      <c r="AS81" s="75">
        <v>0</v>
      </c>
      <c r="AT81" s="75">
        <v>0</v>
      </c>
      <c r="AU81" s="46">
        <f t="shared" si="18"/>
        <v>79751.399999999994</v>
      </c>
      <c r="AV81" s="75">
        <v>0</v>
      </c>
      <c r="AW81" s="75">
        <v>79751.399999999994</v>
      </c>
      <c r="AX81" s="75">
        <v>0</v>
      </c>
      <c r="AY81" s="75">
        <v>0</v>
      </c>
      <c r="AZ81" s="46">
        <f t="shared" si="33"/>
        <v>79751.399999999994</v>
      </c>
      <c r="BA81" s="75">
        <v>0</v>
      </c>
      <c r="BB81" s="75">
        <v>79751.399999999994</v>
      </c>
      <c r="BC81" s="75">
        <v>0</v>
      </c>
      <c r="BD81" s="75">
        <v>0</v>
      </c>
      <c r="BE81" s="46">
        <f t="shared" si="19"/>
        <v>0</v>
      </c>
      <c r="BF81" s="75">
        <v>0</v>
      </c>
      <c r="BG81" s="75">
        <v>0</v>
      </c>
      <c r="BH81" s="75">
        <v>0</v>
      </c>
      <c r="BI81" s="75">
        <v>0</v>
      </c>
      <c r="BJ81" s="46">
        <f t="shared" si="34"/>
        <v>66554.7</v>
      </c>
      <c r="BK81" s="46">
        <f t="shared" si="34"/>
        <v>66554.7</v>
      </c>
      <c r="BL81" s="75">
        <v>0</v>
      </c>
      <c r="BM81" s="75">
        <v>0</v>
      </c>
      <c r="BN81" s="75">
        <v>66554.7</v>
      </c>
      <c r="BO81" s="75">
        <v>66554.7</v>
      </c>
      <c r="BP81" s="75">
        <v>0</v>
      </c>
      <c r="BQ81" s="75">
        <v>0</v>
      </c>
      <c r="BR81" s="75">
        <v>0</v>
      </c>
      <c r="BS81" s="75">
        <v>0</v>
      </c>
      <c r="BT81" s="46">
        <f t="shared" si="20"/>
        <v>79751.399999999994</v>
      </c>
      <c r="BU81" s="75">
        <v>0</v>
      </c>
      <c r="BV81" s="75">
        <v>79751.399999999994</v>
      </c>
      <c r="BW81" s="75">
        <v>0</v>
      </c>
      <c r="BX81" s="75">
        <v>0</v>
      </c>
      <c r="BY81" s="46">
        <f t="shared" si="21"/>
        <v>79751.399999999994</v>
      </c>
      <c r="BZ81" s="75">
        <v>0</v>
      </c>
      <c r="CA81" s="75">
        <v>79751.399999999994</v>
      </c>
      <c r="CB81" s="75">
        <v>0</v>
      </c>
      <c r="CC81" s="75">
        <v>0</v>
      </c>
      <c r="CD81" s="46">
        <f t="shared" si="22"/>
        <v>79751.399999999994</v>
      </c>
      <c r="CE81" s="75">
        <v>0</v>
      </c>
      <c r="CF81" s="75">
        <v>79751.399999999994</v>
      </c>
      <c r="CG81" s="75">
        <v>0</v>
      </c>
      <c r="CH81" s="75">
        <v>0</v>
      </c>
      <c r="CI81" s="46">
        <f t="shared" si="23"/>
        <v>0</v>
      </c>
      <c r="CJ81" s="61">
        <v>0</v>
      </c>
      <c r="CK81" s="61">
        <v>0</v>
      </c>
      <c r="CL81" s="61">
        <v>0</v>
      </c>
      <c r="CM81" s="61">
        <v>0</v>
      </c>
      <c r="CN81" s="62">
        <f t="shared" si="24"/>
        <v>66554.7</v>
      </c>
      <c r="CO81" s="61">
        <v>0</v>
      </c>
      <c r="CP81" s="61">
        <v>66554.7</v>
      </c>
      <c r="CQ81" s="61">
        <v>0</v>
      </c>
      <c r="CR81" s="61">
        <v>0</v>
      </c>
      <c r="CS81" s="62">
        <f t="shared" si="25"/>
        <v>79751.399999999994</v>
      </c>
      <c r="CT81" s="61">
        <v>0</v>
      </c>
      <c r="CU81" s="61">
        <v>79751.399999999994</v>
      </c>
      <c r="CV81" s="61">
        <v>0</v>
      </c>
      <c r="CW81" s="61">
        <v>0</v>
      </c>
      <c r="CX81" s="62">
        <f t="shared" si="26"/>
        <v>79751.399999999994</v>
      </c>
      <c r="CY81" s="61">
        <v>0</v>
      </c>
      <c r="CZ81" s="63">
        <v>79751.399999999994</v>
      </c>
      <c r="DA81" s="64">
        <v>0</v>
      </c>
      <c r="DB81" s="61">
        <v>0</v>
      </c>
      <c r="DC81" s="62">
        <f t="shared" si="27"/>
        <v>66554.7</v>
      </c>
      <c r="DD81" s="61">
        <v>0</v>
      </c>
      <c r="DE81" s="61">
        <v>66554.7</v>
      </c>
      <c r="DF81" s="61">
        <v>0</v>
      </c>
      <c r="DG81" s="61">
        <v>0</v>
      </c>
      <c r="DH81" s="62">
        <f t="shared" si="29"/>
        <v>79751.399999999994</v>
      </c>
      <c r="DI81" s="61">
        <v>0</v>
      </c>
      <c r="DJ81" s="61">
        <v>79751.399999999994</v>
      </c>
      <c r="DK81" s="61">
        <v>0</v>
      </c>
      <c r="DL81" s="61">
        <v>0</v>
      </c>
      <c r="DM81" s="62">
        <f t="shared" si="30"/>
        <v>79751.399999999994</v>
      </c>
      <c r="DN81" s="61">
        <v>0</v>
      </c>
      <c r="DO81" s="61">
        <v>79751.399999999994</v>
      </c>
      <c r="DP81" s="61">
        <v>0</v>
      </c>
      <c r="DQ81" s="61">
        <v>0</v>
      </c>
      <c r="DR81" s="65" t="s">
        <v>19</v>
      </c>
    </row>
    <row r="82" spans="1:122" s="66" customFormat="1" ht="214.8" customHeight="1" x14ac:dyDescent="0.3">
      <c r="A82" s="286" t="s">
        <v>86</v>
      </c>
      <c r="B82" s="284" t="s">
        <v>87</v>
      </c>
      <c r="C82" s="35" t="s">
        <v>275</v>
      </c>
      <c r="D82" s="36" t="s">
        <v>276</v>
      </c>
      <c r="E82" s="36" t="s">
        <v>277</v>
      </c>
      <c r="F82" s="36"/>
      <c r="G82" s="36"/>
      <c r="H82" s="36"/>
      <c r="I82" s="36"/>
      <c r="J82" s="36"/>
      <c r="K82" s="36"/>
      <c r="L82" s="36"/>
      <c r="M82" s="36"/>
      <c r="N82" s="36"/>
      <c r="O82" s="36"/>
      <c r="P82" s="36"/>
      <c r="Q82" s="36"/>
      <c r="R82" s="36"/>
      <c r="S82" s="36"/>
      <c r="T82" s="36"/>
      <c r="U82" s="36"/>
      <c r="V82" s="36"/>
      <c r="W82" s="36"/>
      <c r="X82" s="36"/>
      <c r="Y82" s="36"/>
      <c r="Z82" s="36"/>
      <c r="AA82" s="36"/>
      <c r="AB82" s="36"/>
      <c r="AC82" s="36" t="s">
        <v>20</v>
      </c>
      <c r="AD82" s="37" t="s">
        <v>170</v>
      </c>
      <c r="AE82" s="37" t="s">
        <v>172</v>
      </c>
      <c r="AF82" s="46">
        <f t="shared" si="31"/>
        <v>8035.6</v>
      </c>
      <c r="AG82" s="46">
        <f t="shared" si="31"/>
        <v>7419.8</v>
      </c>
      <c r="AH82" s="38">
        <v>0</v>
      </c>
      <c r="AI82" s="38">
        <v>0</v>
      </c>
      <c r="AJ82" s="38">
        <v>8035.6</v>
      </c>
      <c r="AK82" s="38">
        <v>7419.8</v>
      </c>
      <c r="AL82" s="38">
        <v>0</v>
      </c>
      <c r="AM82" s="38">
        <v>0</v>
      </c>
      <c r="AN82" s="38">
        <v>0</v>
      </c>
      <c r="AO82" s="38">
        <v>0</v>
      </c>
      <c r="AP82" s="46">
        <f t="shared" si="32"/>
        <v>9118.2000000000007</v>
      </c>
      <c r="AQ82" s="38">
        <v>0</v>
      </c>
      <c r="AR82" s="38">
        <v>9118.2000000000007</v>
      </c>
      <c r="AS82" s="38">
        <v>0</v>
      </c>
      <c r="AT82" s="38">
        <v>0</v>
      </c>
      <c r="AU82" s="46">
        <f t="shared" si="18"/>
        <v>9689.4</v>
      </c>
      <c r="AV82" s="38">
        <v>0</v>
      </c>
      <c r="AW82" s="38">
        <v>9689.4</v>
      </c>
      <c r="AX82" s="38">
        <v>0</v>
      </c>
      <c r="AY82" s="38">
        <v>0</v>
      </c>
      <c r="AZ82" s="46">
        <f t="shared" si="33"/>
        <v>10139.6</v>
      </c>
      <c r="BA82" s="38">
        <v>0</v>
      </c>
      <c r="BB82" s="38">
        <v>10139.6</v>
      </c>
      <c r="BC82" s="38">
        <v>0</v>
      </c>
      <c r="BD82" s="38">
        <v>0</v>
      </c>
      <c r="BE82" s="46">
        <f t="shared" si="19"/>
        <v>0</v>
      </c>
      <c r="BF82" s="38">
        <v>0</v>
      </c>
      <c r="BG82" s="38">
        <v>0</v>
      </c>
      <c r="BH82" s="38">
        <v>0</v>
      </c>
      <c r="BI82" s="38">
        <v>0</v>
      </c>
      <c r="BJ82" s="46">
        <f t="shared" si="34"/>
        <v>8035.6</v>
      </c>
      <c r="BK82" s="46">
        <f t="shared" si="34"/>
        <v>7419.8</v>
      </c>
      <c r="BL82" s="38">
        <v>0</v>
      </c>
      <c r="BM82" s="38">
        <v>0</v>
      </c>
      <c r="BN82" s="38">
        <v>8035.6</v>
      </c>
      <c r="BO82" s="38">
        <v>7419.8</v>
      </c>
      <c r="BP82" s="38">
        <v>0</v>
      </c>
      <c r="BQ82" s="38">
        <v>0</v>
      </c>
      <c r="BR82" s="38">
        <v>0</v>
      </c>
      <c r="BS82" s="38">
        <v>0</v>
      </c>
      <c r="BT82" s="46">
        <f t="shared" si="20"/>
        <v>9118.2000000000007</v>
      </c>
      <c r="BU82" s="38">
        <v>0</v>
      </c>
      <c r="BV82" s="38">
        <v>9118.2000000000007</v>
      </c>
      <c r="BW82" s="38">
        <v>0</v>
      </c>
      <c r="BX82" s="38">
        <v>0</v>
      </c>
      <c r="BY82" s="46">
        <f t="shared" si="21"/>
        <v>9689.4</v>
      </c>
      <c r="BZ82" s="38">
        <v>0</v>
      </c>
      <c r="CA82" s="38">
        <v>9689.4</v>
      </c>
      <c r="CB82" s="38">
        <v>0</v>
      </c>
      <c r="CC82" s="38">
        <v>0</v>
      </c>
      <c r="CD82" s="46">
        <f t="shared" si="22"/>
        <v>10139.6</v>
      </c>
      <c r="CE82" s="38">
        <v>0</v>
      </c>
      <c r="CF82" s="38">
        <v>10139.6</v>
      </c>
      <c r="CG82" s="38">
        <v>0</v>
      </c>
      <c r="CH82" s="38">
        <v>0</v>
      </c>
      <c r="CI82" s="46">
        <f t="shared" si="23"/>
        <v>0</v>
      </c>
      <c r="CJ82" s="67">
        <v>0</v>
      </c>
      <c r="CK82" s="67">
        <v>0</v>
      </c>
      <c r="CL82" s="67">
        <v>0</v>
      </c>
      <c r="CM82" s="67">
        <v>0</v>
      </c>
      <c r="CN82" s="62">
        <f t="shared" si="24"/>
        <v>8035.6</v>
      </c>
      <c r="CO82" s="67">
        <v>0</v>
      </c>
      <c r="CP82" s="67">
        <v>8035.6</v>
      </c>
      <c r="CQ82" s="67">
        <v>0</v>
      </c>
      <c r="CR82" s="67">
        <v>0</v>
      </c>
      <c r="CS82" s="62">
        <f t="shared" si="25"/>
        <v>9118.2000000000007</v>
      </c>
      <c r="CT82" s="67">
        <v>0</v>
      </c>
      <c r="CU82" s="67">
        <v>9118.2000000000007</v>
      </c>
      <c r="CV82" s="67">
        <v>0</v>
      </c>
      <c r="CW82" s="67">
        <v>0</v>
      </c>
      <c r="CX82" s="62">
        <f t="shared" si="26"/>
        <v>9689.4</v>
      </c>
      <c r="CY82" s="67">
        <v>0</v>
      </c>
      <c r="CZ82" s="68">
        <v>9689.4</v>
      </c>
      <c r="DA82" s="69">
        <v>0</v>
      </c>
      <c r="DB82" s="67">
        <v>0</v>
      </c>
      <c r="DC82" s="62">
        <f t="shared" si="27"/>
        <v>8035.6</v>
      </c>
      <c r="DD82" s="67">
        <v>0</v>
      </c>
      <c r="DE82" s="67">
        <v>8035.6</v>
      </c>
      <c r="DF82" s="67">
        <v>0</v>
      </c>
      <c r="DG82" s="67">
        <v>0</v>
      </c>
      <c r="DH82" s="62">
        <f t="shared" si="29"/>
        <v>9118.2000000000007</v>
      </c>
      <c r="DI82" s="67">
        <v>0</v>
      </c>
      <c r="DJ82" s="67">
        <v>9118.2000000000007</v>
      </c>
      <c r="DK82" s="67">
        <v>0</v>
      </c>
      <c r="DL82" s="67">
        <v>0</v>
      </c>
      <c r="DM82" s="62">
        <f t="shared" si="30"/>
        <v>9689.4</v>
      </c>
      <c r="DN82" s="67">
        <v>0</v>
      </c>
      <c r="DO82" s="67">
        <v>9689.4</v>
      </c>
      <c r="DP82" s="67">
        <v>0</v>
      </c>
      <c r="DQ82" s="67">
        <v>0</v>
      </c>
      <c r="DR82" s="70" t="s">
        <v>171</v>
      </c>
    </row>
    <row r="83" spans="1:122" s="66" customFormat="1" ht="45.6" customHeight="1" x14ac:dyDescent="0.3">
      <c r="A83" s="287" t="s">
        <v>35</v>
      </c>
      <c r="B83" s="285" t="s">
        <v>278</v>
      </c>
      <c r="C83" s="44" t="s">
        <v>11</v>
      </c>
      <c r="D83" s="44" t="s">
        <v>11</v>
      </c>
      <c r="E83" s="44" t="s">
        <v>11</v>
      </c>
      <c r="F83" s="44" t="s">
        <v>11</v>
      </c>
      <c r="G83" s="44" t="s">
        <v>11</v>
      </c>
      <c r="H83" s="44" t="s">
        <v>11</v>
      </c>
      <c r="I83" s="44" t="s">
        <v>11</v>
      </c>
      <c r="J83" s="44" t="s">
        <v>11</v>
      </c>
      <c r="K83" s="44" t="s">
        <v>11</v>
      </c>
      <c r="L83" s="44" t="s">
        <v>11</v>
      </c>
      <c r="M83" s="44" t="s">
        <v>11</v>
      </c>
      <c r="N83" s="44" t="s">
        <v>11</v>
      </c>
      <c r="O83" s="44" t="s">
        <v>11</v>
      </c>
      <c r="P83" s="44" t="s">
        <v>11</v>
      </c>
      <c r="Q83" s="44" t="s">
        <v>11</v>
      </c>
      <c r="R83" s="44" t="s">
        <v>11</v>
      </c>
      <c r="S83" s="44" t="s">
        <v>11</v>
      </c>
      <c r="T83" s="44" t="s">
        <v>11</v>
      </c>
      <c r="U83" s="44" t="s">
        <v>11</v>
      </c>
      <c r="V83" s="44" t="s">
        <v>11</v>
      </c>
      <c r="W83" s="44" t="s">
        <v>11</v>
      </c>
      <c r="X83" s="44" t="s">
        <v>11</v>
      </c>
      <c r="Y83" s="44" t="s">
        <v>11</v>
      </c>
      <c r="Z83" s="44" t="s">
        <v>11</v>
      </c>
      <c r="AA83" s="44" t="s">
        <v>11</v>
      </c>
      <c r="AB83" s="44" t="s">
        <v>11</v>
      </c>
      <c r="AC83" s="44" t="s">
        <v>11</v>
      </c>
      <c r="AD83" s="45" t="s">
        <v>11</v>
      </c>
      <c r="AE83" s="45" t="s">
        <v>11</v>
      </c>
      <c r="AF83" s="46">
        <f t="shared" si="31"/>
        <v>0</v>
      </c>
      <c r="AG83" s="46">
        <f t="shared" si="31"/>
        <v>0</v>
      </c>
      <c r="AH83" s="46">
        <v>0</v>
      </c>
      <c r="AI83" s="46">
        <v>0</v>
      </c>
      <c r="AJ83" s="46">
        <v>0</v>
      </c>
      <c r="AK83" s="46">
        <v>0</v>
      </c>
      <c r="AL83" s="46">
        <v>0</v>
      </c>
      <c r="AM83" s="46">
        <v>0</v>
      </c>
      <c r="AN83" s="46">
        <v>0</v>
      </c>
      <c r="AO83" s="46">
        <v>0</v>
      </c>
      <c r="AP83" s="46">
        <f t="shared" si="32"/>
        <v>0</v>
      </c>
      <c r="AQ83" s="46">
        <v>0</v>
      </c>
      <c r="AR83" s="46">
        <v>0</v>
      </c>
      <c r="AS83" s="46">
        <v>0</v>
      </c>
      <c r="AT83" s="46">
        <v>0</v>
      </c>
      <c r="AU83" s="46">
        <f t="shared" si="18"/>
        <v>12761.9</v>
      </c>
      <c r="AV83" s="46">
        <v>0</v>
      </c>
      <c r="AW83" s="46">
        <v>0</v>
      </c>
      <c r="AX83" s="46">
        <v>0</v>
      </c>
      <c r="AY83" s="46">
        <v>12761.9</v>
      </c>
      <c r="AZ83" s="46">
        <f t="shared" si="33"/>
        <v>26677.9</v>
      </c>
      <c r="BA83" s="46">
        <v>0</v>
      </c>
      <c r="BB83" s="46">
        <v>0</v>
      </c>
      <c r="BC83" s="46">
        <v>0</v>
      </c>
      <c r="BD83" s="46">
        <v>26677.9</v>
      </c>
      <c r="BE83" s="46">
        <f t="shared" si="19"/>
        <v>0</v>
      </c>
      <c r="BF83" s="46">
        <v>0</v>
      </c>
      <c r="BG83" s="46">
        <v>0</v>
      </c>
      <c r="BH83" s="46">
        <v>0</v>
      </c>
      <c r="BI83" s="46">
        <v>0</v>
      </c>
      <c r="BJ83" s="46">
        <f t="shared" si="34"/>
        <v>0</v>
      </c>
      <c r="BK83" s="46">
        <f t="shared" si="34"/>
        <v>0</v>
      </c>
      <c r="BL83" s="46">
        <v>0</v>
      </c>
      <c r="BM83" s="46">
        <v>0</v>
      </c>
      <c r="BN83" s="46">
        <v>0</v>
      </c>
      <c r="BO83" s="46">
        <v>0</v>
      </c>
      <c r="BP83" s="46">
        <v>0</v>
      </c>
      <c r="BQ83" s="46">
        <v>0</v>
      </c>
      <c r="BR83" s="46">
        <v>0</v>
      </c>
      <c r="BS83" s="46">
        <v>0</v>
      </c>
      <c r="BT83" s="46">
        <f t="shared" si="20"/>
        <v>0</v>
      </c>
      <c r="BU83" s="46">
        <v>0</v>
      </c>
      <c r="BV83" s="46">
        <v>0</v>
      </c>
      <c r="BW83" s="46">
        <v>0</v>
      </c>
      <c r="BX83" s="46">
        <v>0</v>
      </c>
      <c r="BY83" s="46">
        <f t="shared" si="21"/>
        <v>12761.9</v>
      </c>
      <c r="BZ83" s="46">
        <v>0</v>
      </c>
      <c r="CA83" s="46">
        <v>0</v>
      </c>
      <c r="CB83" s="46">
        <v>0</v>
      </c>
      <c r="CC83" s="46">
        <v>12761.9</v>
      </c>
      <c r="CD83" s="46">
        <f t="shared" si="22"/>
        <v>26677.9</v>
      </c>
      <c r="CE83" s="46">
        <v>0</v>
      </c>
      <c r="CF83" s="46">
        <v>0</v>
      </c>
      <c r="CG83" s="46">
        <v>0</v>
      </c>
      <c r="CH83" s="46">
        <v>26677.9</v>
      </c>
      <c r="CI83" s="46">
        <f t="shared" si="23"/>
        <v>0</v>
      </c>
      <c r="CJ83" s="77">
        <v>0</v>
      </c>
      <c r="CK83" s="77">
        <v>0</v>
      </c>
      <c r="CL83" s="77">
        <v>0</v>
      </c>
      <c r="CM83" s="77">
        <v>0</v>
      </c>
      <c r="CN83" s="62">
        <f t="shared" si="24"/>
        <v>0</v>
      </c>
      <c r="CO83" s="77">
        <v>0</v>
      </c>
      <c r="CP83" s="77">
        <v>0</v>
      </c>
      <c r="CQ83" s="77">
        <v>0</v>
      </c>
      <c r="CR83" s="77">
        <v>0</v>
      </c>
      <c r="CS83" s="62">
        <f t="shared" si="25"/>
        <v>0</v>
      </c>
      <c r="CT83" s="77">
        <v>0</v>
      </c>
      <c r="CU83" s="77">
        <v>0</v>
      </c>
      <c r="CV83" s="77">
        <v>0</v>
      </c>
      <c r="CW83" s="77">
        <v>0</v>
      </c>
      <c r="CX83" s="62">
        <f t="shared" si="26"/>
        <v>12761.9</v>
      </c>
      <c r="CY83" s="77">
        <v>0</v>
      </c>
      <c r="CZ83" s="93">
        <v>0</v>
      </c>
      <c r="DA83" s="94">
        <v>0</v>
      </c>
      <c r="DB83" s="77">
        <v>12761.9</v>
      </c>
      <c r="DC83" s="62">
        <f t="shared" si="27"/>
        <v>0</v>
      </c>
      <c r="DD83" s="77">
        <v>0</v>
      </c>
      <c r="DE83" s="77">
        <v>0</v>
      </c>
      <c r="DF83" s="77">
        <v>0</v>
      </c>
      <c r="DG83" s="77">
        <v>0</v>
      </c>
      <c r="DH83" s="62">
        <f t="shared" si="29"/>
        <v>0</v>
      </c>
      <c r="DI83" s="77">
        <v>0</v>
      </c>
      <c r="DJ83" s="77">
        <v>0</v>
      </c>
      <c r="DK83" s="77">
        <v>0</v>
      </c>
      <c r="DL83" s="77">
        <v>0</v>
      </c>
      <c r="DM83" s="62">
        <f t="shared" si="30"/>
        <v>12761.9</v>
      </c>
      <c r="DN83" s="77">
        <v>0</v>
      </c>
      <c r="DO83" s="77">
        <v>0</v>
      </c>
      <c r="DP83" s="77">
        <v>0</v>
      </c>
      <c r="DQ83" s="77">
        <v>12761.9</v>
      </c>
      <c r="DR83" s="78" t="s">
        <v>144</v>
      </c>
    </row>
    <row r="84" spans="1:122" ht="18" x14ac:dyDescent="0.35">
      <c r="A84" s="292"/>
      <c r="B84" s="95"/>
      <c r="C84" s="96"/>
      <c r="D84" s="97"/>
      <c r="E84" s="96"/>
      <c r="F84" s="96"/>
      <c r="G84" s="96"/>
      <c r="H84" s="96"/>
      <c r="I84" s="95"/>
      <c r="J84" s="95"/>
      <c r="K84" s="95"/>
      <c r="L84" s="95"/>
      <c r="M84" s="95"/>
      <c r="N84" s="95"/>
      <c r="O84" s="95"/>
      <c r="P84" s="95"/>
      <c r="Q84" s="95"/>
      <c r="R84" s="95"/>
      <c r="S84" s="95"/>
      <c r="T84" s="95"/>
      <c r="U84" s="98"/>
      <c r="V84" s="98"/>
      <c r="W84" s="98"/>
      <c r="X84" s="98"/>
      <c r="Y84" s="98"/>
      <c r="Z84" s="98"/>
      <c r="AA84" s="98"/>
      <c r="AB84" s="98"/>
      <c r="AC84" s="98"/>
      <c r="AD84" s="99"/>
      <c r="AE84" s="99"/>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98"/>
      <c r="BY84" s="98"/>
      <c r="BZ84" s="98"/>
      <c r="CA84" s="98"/>
      <c r="CB84" s="98"/>
      <c r="CC84" s="98"/>
      <c r="CD84" s="98"/>
      <c r="CE84" s="98"/>
      <c r="CF84" s="98"/>
      <c r="CG84" s="98"/>
      <c r="CH84" s="98"/>
      <c r="CI84" s="98"/>
      <c r="CJ84" s="100"/>
      <c r="CK84" s="100"/>
      <c r="CL84" s="100"/>
      <c r="CM84" s="100"/>
      <c r="CN84" s="100"/>
      <c r="CO84" s="100"/>
      <c r="CP84" s="100"/>
      <c r="CQ84" s="100"/>
      <c r="CR84" s="101"/>
      <c r="CS84" s="102"/>
      <c r="CT84" s="102"/>
      <c r="CU84" s="102"/>
      <c r="CV84" s="102"/>
      <c r="CW84" s="102"/>
      <c r="CX84" s="102"/>
      <c r="CY84" s="102"/>
      <c r="CZ84" s="102"/>
      <c r="DA84" s="102"/>
      <c r="DB84" s="102"/>
      <c r="DC84" s="102"/>
      <c r="DD84" s="102"/>
      <c r="DE84" s="102"/>
      <c r="DF84" s="102"/>
      <c r="DG84" s="102"/>
      <c r="DH84" s="102"/>
      <c r="DI84" s="102"/>
      <c r="DJ84" s="102"/>
      <c r="DK84" s="102"/>
      <c r="DL84" s="102"/>
      <c r="DM84" s="102"/>
      <c r="DN84" s="102"/>
      <c r="DO84" s="102"/>
      <c r="DP84" s="102"/>
      <c r="DQ84" s="102"/>
      <c r="DR84" s="102"/>
    </row>
    <row r="85" spans="1:122" s="103" customFormat="1" ht="28.2" customHeight="1" x14ac:dyDescent="0.35">
      <c r="A85" s="280" t="s">
        <v>279</v>
      </c>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row>
    <row r="86" spans="1:122" s="103" customFormat="1" ht="19.2" x14ac:dyDescent="0.35">
      <c r="A86" s="104"/>
      <c r="B86" s="105" t="s">
        <v>34</v>
      </c>
      <c r="C86" s="106"/>
      <c r="D86" s="107"/>
      <c r="E86" s="108"/>
      <c r="F86" s="107"/>
      <c r="G86" s="109"/>
      <c r="H86" s="109"/>
      <c r="I86" s="109"/>
      <c r="J86" s="109"/>
      <c r="K86" s="107"/>
      <c r="L86" s="107"/>
      <c r="M86" s="107"/>
      <c r="N86" s="107"/>
      <c r="O86" s="107"/>
      <c r="P86" s="107"/>
      <c r="Q86" s="107"/>
      <c r="R86" s="107"/>
      <c r="S86" s="107"/>
      <c r="T86" s="107"/>
      <c r="U86" s="107"/>
      <c r="V86" s="107"/>
      <c r="W86" s="107"/>
      <c r="X86" s="110"/>
      <c r="Y86" s="111"/>
    </row>
    <row r="87" spans="1:122" s="103" customFormat="1" ht="19.2" x14ac:dyDescent="0.35">
      <c r="A87" s="104"/>
      <c r="B87" s="105" t="s">
        <v>34</v>
      </c>
      <c r="C87" s="106"/>
      <c r="D87" s="107"/>
      <c r="E87" s="108"/>
      <c r="F87" s="107"/>
      <c r="G87" s="107"/>
      <c r="H87" s="107"/>
      <c r="I87" s="107"/>
      <c r="J87" s="107"/>
      <c r="K87" s="107"/>
      <c r="L87" s="107"/>
      <c r="M87" s="107"/>
      <c r="N87" s="107"/>
      <c r="O87" s="107"/>
      <c r="P87" s="107"/>
      <c r="Q87" s="107"/>
      <c r="R87" s="107"/>
      <c r="S87" s="107"/>
      <c r="T87" s="107"/>
      <c r="U87" s="107"/>
      <c r="V87" s="107"/>
      <c r="W87" s="107"/>
      <c r="X87" s="110"/>
      <c r="Y87" s="111"/>
    </row>
    <row r="88" spans="1:122" s="116" customFormat="1" ht="16.2" customHeight="1" x14ac:dyDescent="0.35">
      <c r="A88" s="282" t="s">
        <v>280</v>
      </c>
      <c r="B88" s="283"/>
      <c r="C88" s="112"/>
      <c r="D88" s="113"/>
      <c r="E88" s="114"/>
      <c r="F88" s="115"/>
      <c r="G88" s="115"/>
      <c r="H88" s="115"/>
      <c r="I88" s="115"/>
      <c r="J88" s="115"/>
      <c r="K88" s="115"/>
      <c r="L88" s="115"/>
      <c r="M88" s="115"/>
      <c r="N88" s="115"/>
      <c r="O88" s="115"/>
      <c r="P88" s="115"/>
      <c r="Q88" s="115"/>
      <c r="R88" s="115"/>
      <c r="S88" s="115"/>
      <c r="T88" s="115"/>
      <c r="U88" s="115"/>
      <c r="V88" s="115"/>
      <c r="W88" s="115"/>
      <c r="X88" s="110"/>
    </row>
  </sheetData>
  <mergeCells count="154">
    <mergeCell ref="DQ21:DQ24"/>
    <mergeCell ref="AD25:AE25"/>
    <mergeCell ref="A85:BJ85"/>
    <mergeCell ref="A88:B88"/>
    <mergeCell ref="DK21:DK24"/>
    <mergeCell ref="DL21:DL24"/>
    <mergeCell ref="DM21:DM24"/>
    <mergeCell ref="DN21:DN24"/>
    <mergeCell ref="DO21:DO24"/>
    <mergeCell ref="DP21:DP24"/>
    <mergeCell ref="DE21:DE24"/>
    <mergeCell ref="DF21:DF24"/>
    <mergeCell ref="DG21:DG24"/>
    <mergeCell ref="DH21:DH24"/>
    <mergeCell ref="DI21:DI24"/>
    <mergeCell ref="DJ21:DJ24"/>
    <mergeCell ref="CY21:CY24"/>
    <mergeCell ref="CZ21:CZ24"/>
    <mergeCell ref="DA21:DA24"/>
    <mergeCell ref="DB21:DB24"/>
    <mergeCell ref="DC21:DC24"/>
    <mergeCell ref="DD21:DD24"/>
    <mergeCell ref="CS21:CS24"/>
    <mergeCell ref="CT21:CT24"/>
    <mergeCell ref="CU21:CU24"/>
    <mergeCell ref="CV21:CV24"/>
    <mergeCell ref="CW21:CW24"/>
    <mergeCell ref="CX21:CX24"/>
    <mergeCell ref="CM21:CM24"/>
    <mergeCell ref="CN21:CN24"/>
    <mergeCell ref="CO21:CO24"/>
    <mergeCell ref="CP21:CP24"/>
    <mergeCell ref="CQ21:CQ24"/>
    <mergeCell ref="CR21:CR24"/>
    <mergeCell ref="CG21:CG24"/>
    <mergeCell ref="CH21:CH24"/>
    <mergeCell ref="CI21:CI24"/>
    <mergeCell ref="CJ21:CJ24"/>
    <mergeCell ref="CK21:CK24"/>
    <mergeCell ref="CL21:CL24"/>
    <mergeCell ref="BQ21:BQ24"/>
    <mergeCell ref="BR21:BR24"/>
    <mergeCell ref="BS21:BS24"/>
    <mergeCell ref="CD21:CD24"/>
    <mergeCell ref="CE21:CE24"/>
    <mergeCell ref="CF21:CF24"/>
    <mergeCell ref="BP19:BQ20"/>
    <mergeCell ref="BR19:BS20"/>
    <mergeCell ref="BK21:BK24"/>
    <mergeCell ref="BL21:BL24"/>
    <mergeCell ref="BM21:BM24"/>
    <mergeCell ref="BN21:BN24"/>
    <mergeCell ref="BO21:BO24"/>
    <mergeCell ref="BP21:BP24"/>
    <mergeCell ref="BE21:BE24"/>
    <mergeCell ref="BF21:BF24"/>
    <mergeCell ref="BG21:BG24"/>
    <mergeCell ref="BH21:BH24"/>
    <mergeCell ref="BI21:BI24"/>
    <mergeCell ref="BJ21:BJ24"/>
    <mergeCell ref="CD19:CH20"/>
    <mergeCell ref="CI19:CM20"/>
    <mergeCell ref="AF20:AF24"/>
    <mergeCell ref="AG20:AG24"/>
    <mergeCell ref="AH20:AH24"/>
    <mergeCell ref="AI20:AI24"/>
    <mergeCell ref="AJ20:AJ24"/>
    <mergeCell ref="AE19:AE24"/>
    <mergeCell ref="AF19:AG19"/>
    <mergeCell ref="AH19:AI19"/>
    <mergeCell ref="AJ19:AK19"/>
    <mergeCell ref="AL19:AM19"/>
    <mergeCell ref="AN19:AO19"/>
    <mergeCell ref="AK20:AK24"/>
    <mergeCell ref="AL20:AL24"/>
    <mergeCell ref="AM20:AM24"/>
    <mergeCell ref="AN20:AN24"/>
    <mergeCell ref="AO20:AO24"/>
    <mergeCell ref="AZ21:AZ24"/>
    <mergeCell ref="BA21:BA24"/>
    <mergeCell ref="BB21:BB24"/>
    <mergeCell ref="BC21:BC24"/>
    <mergeCell ref="BD21:BD24"/>
    <mergeCell ref="BN19:BO20"/>
    <mergeCell ref="DM18:DQ20"/>
    <mergeCell ref="C19:C24"/>
    <mergeCell ref="D19:D24"/>
    <mergeCell ref="E19:E24"/>
    <mergeCell ref="F19:F24"/>
    <mergeCell ref="G19:G24"/>
    <mergeCell ref="H19:H24"/>
    <mergeCell ref="I19:I24"/>
    <mergeCell ref="J19:J24"/>
    <mergeCell ref="K19:K24"/>
    <mergeCell ref="CD18:CM18"/>
    <mergeCell ref="CN18:CR20"/>
    <mergeCell ref="CS18:CW20"/>
    <mergeCell ref="CX18:DB20"/>
    <mergeCell ref="DC18:DG20"/>
    <mergeCell ref="DH18:DL20"/>
    <mergeCell ref="AP18:AT24"/>
    <mergeCell ref="AU18:AY24"/>
    <mergeCell ref="X19:X24"/>
    <mergeCell ref="Y19:Y24"/>
    <mergeCell ref="Z19:Z24"/>
    <mergeCell ref="AA19:AA24"/>
    <mergeCell ref="AB19:AB24"/>
    <mergeCell ref="AD19:AD24"/>
    <mergeCell ref="BJ15:CM17"/>
    <mergeCell ref="T18:V18"/>
    <mergeCell ref="W18:Y18"/>
    <mergeCell ref="Z18:AB18"/>
    <mergeCell ref="AF18:AO18"/>
    <mergeCell ref="DC15:DQ17"/>
    <mergeCell ref="DR15:DR24"/>
    <mergeCell ref="C17:V17"/>
    <mergeCell ref="W17:AB17"/>
    <mergeCell ref="C18:E18"/>
    <mergeCell ref="F18:I18"/>
    <mergeCell ref="J18:L18"/>
    <mergeCell ref="M18:P18"/>
    <mergeCell ref="Q18:S18"/>
    <mergeCell ref="AZ18:BI18"/>
    <mergeCell ref="BJ18:BS18"/>
    <mergeCell ref="BT18:BX24"/>
    <mergeCell ref="BY18:CC24"/>
    <mergeCell ref="AZ19:BD20"/>
    <mergeCell ref="BE19:BI20"/>
    <mergeCell ref="BJ19:BK20"/>
    <mergeCell ref="BL19:BM20"/>
    <mergeCell ref="CN15:DB17"/>
    <mergeCell ref="L19:L24"/>
    <mergeCell ref="AO1:AS12"/>
    <mergeCell ref="A2:AN3"/>
    <mergeCell ref="S4:T4"/>
    <mergeCell ref="S5:T5"/>
    <mergeCell ref="A9:AN10"/>
    <mergeCell ref="E12:K12"/>
    <mergeCell ref="B15:B24"/>
    <mergeCell ref="C15:AB16"/>
    <mergeCell ref="AC15:AC24"/>
    <mergeCell ref="AD15:AE18"/>
    <mergeCell ref="AF15:BI17"/>
    <mergeCell ref="M19:M24"/>
    <mergeCell ref="N19:N24"/>
    <mergeCell ref="O19:O24"/>
    <mergeCell ref="P19:P24"/>
    <mergeCell ref="Q19:Q24"/>
    <mergeCell ref="R19:R24"/>
    <mergeCell ref="S19:S24"/>
    <mergeCell ref="T19:T24"/>
    <mergeCell ref="U19:U24"/>
    <mergeCell ref="V19:V24"/>
    <mergeCell ref="W19:W24"/>
  </mergeCells>
  <pageMargins left="0.35433070866141736" right="0" top="0.39370078740157483" bottom="0.39370078740157483" header="0" footer="0.15748031496062992"/>
  <pageSetup paperSize="9" scale="50" orientation="landscape" r:id="rId1"/>
  <headerFooter>
    <oddHeader>&amp;C&amp;8&amp;P</oddHeader>
    <evenHeader>&amp;C&amp;8&amp;P</even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A3B0CE69-2C88-444E-A1DB-B92F8F62E19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МО</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FINEVT\User</dc:creator>
  <cp:lastModifiedBy>User</cp:lastModifiedBy>
  <cp:lastPrinted>2023-11-10T08:20:33Z</cp:lastPrinted>
  <dcterms:created xsi:type="dcterms:W3CDTF">2017-06-14T08:04:35Z</dcterms:created>
  <dcterms:modified xsi:type="dcterms:W3CDTF">2023-11-10T08:20:36Z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C:\Users\User\AppData\Local\Кейсистемс\Свод-СМАРТ\ReportManager\RRO.xlsx</vt:lpwstr>
  </property>
  <property fmtid="{D5CDD505-2E9C-101B-9397-08002B2CF9AE}" pid="3" name="Report Name">
    <vt:lpwstr>C__Users_User_AppData_Local_Кейсистемс_Свод-СМАРТ_ReportManager_RRO.xlsx</vt:lpwstr>
  </property>
</Properties>
</file>